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2120" windowHeight="9120"/>
  </bookViews>
  <sheets>
    <sheet name="доходы" sheetId="2" r:id="rId1"/>
    <sheet name="Лист1" sheetId="3" r:id="rId2"/>
  </sheets>
  <calcPr calcId="144525"/>
  <customWorkbookViews>
    <customWorkbookView name="Ольга В. Гонтова - Личное представление" guid="{E8FDC3CF-8E87-4852-91EF-CEDFD37BF8A9}" mergeInterval="0" personalView="1" maximized="1" windowWidth="1916" windowHeight="855" activeSheetId="1"/>
    <customWorkbookView name="Оксана Д. Скрябина - Личное представление" guid="{FCB47A28-853E-462A-A538-185AC765B38E}" mergeInterval="0" personalView="1" maximized="1" windowWidth="1916" windowHeight="854" activeSheetId="1"/>
    <customWorkbookView name="Fin-4062 - Личное представление" guid="{E5971CB8-56EF-49E0-BFB8-470A8B290B42}" mergeInterval="0" personalView="1" maximized="1" xWindow="1" yWindow="1" windowWidth="1024" windowHeight="547" activeSheetId="1"/>
    <customWorkbookView name="Овчинникова - Личное представление" guid="{7A74AA8D-D100-4145-9CAC-DE0F65134241}" mergeInterval="0" personalView="1" maximized="1" windowWidth="1020" windowHeight="495" activeSheetId="1"/>
    <customWorkbookView name="Виктория В. Москаленко - Личное представление" guid="{BB3E4003-59AE-4CA1-9218-5BD53A844C5A}" mergeInterval="0" personalView="1" maximized="1" windowWidth="1276" windowHeight="719" activeSheetId="1"/>
    <customWorkbookView name="fin-4011 - Личное представление" guid="{FAC5733E-A30A-4220-8114-C303E9CB1153}" mergeInterval="0" personalView="1" maximized="1" xWindow="1" yWindow="1" windowWidth="1024" windowHeight="543" activeSheetId="1"/>
    <customWorkbookView name="Марина В. Иванова - Личное представление" guid="{3C793027-51E4-4462-A272-2D4F949650DE}" mergeInterval="0" personalView="1" maximized="1" xWindow="1" yWindow="1" windowWidth="1024" windowHeight="543" activeSheetId="1"/>
    <customWorkbookView name="FIN-4084 - Личное представление" guid="{9F3E94BF-006F-491E-BBA5-E967136F43C7}" mergeInterval="0" personalView="1" maximized="1" xWindow="1" yWindow="1" windowWidth="1024" windowHeight="543" activeSheetId="1"/>
    <customWorkbookView name="fin-4071 - Личное представление" guid="{39BE88C5-6705-41BD-A29D-F7E070AC5046}" mergeInterval="0" personalView="1" maximized="1" windowWidth="796" windowHeight="398" activeSheetId="1" showComments="commIndAndComment"/>
    <customWorkbookView name="fin-1068 - Личное представление" guid="{A18D85BD-6503-4158-864B-86DC07B14EC5}" mergeInterval="0" personalView="1" maximized="1" xWindow="1" yWindow="1" windowWidth="1680" windowHeight="829" activeSheetId="1"/>
    <customWorkbookView name="fin-4072 - Личное представление" guid="{5C05EEDE-724E-4D19-A838-7E16E11F1FFE}" mergeInterval="0" personalView="1" maximized="1" xWindow="1" yWindow="1" windowWidth="1024" windowHeight="547" activeSheetId="2"/>
    <customWorkbookView name="GEG - Личное представление" guid="{9558695F-F1E3-4959-A11C-6392FA5B79A4}" mergeInterval="0" personalView="1" maximized="1" xWindow="1" yWindow="1" windowWidth="1600" windowHeight="675" activeSheetId="2"/>
    <customWorkbookView name="fin-4082 - Личное представление" guid="{0F6D550B-F2E5-4BB5-B401-E3F68D960FFA}" mergeInterval="0" personalView="1" maximized="1" xWindow="1" yWindow="1" windowWidth="1600" windowHeight="679" activeSheetId="1"/>
    <customWorkbookView name="Ольга С. Цыганова - Личное представление" guid="{8EE2E44E-54BE-4A74-A5A6-73F757716C88}" mergeInterval="0" personalView="1" maximized="1" windowWidth="1020" windowHeight="525" activeSheetId="1"/>
    <customWorkbookView name="Марина В. Цыбулина - Личное представление" guid="{D7D7E9B6-C8F2-4F19-82A0-6881760CF4FB}" mergeInterval="0" personalView="1" maximized="1" windowWidth="1676" windowHeight="831" activeSheetId="2"/>
    <customWorkbookView name="Наталья А. Канева - Личное представление" guid="{7A4717C7-C0B0-4DFA-BBA1-09C28D53E164}" mergeInterval="0" personalView="1" maximized="1" windowWidth="1916" windowHeight="815" activeSheetId="1"/>
  </customWorkbookViews>
</workbook>
</file>

<file path=xl/calcChain.xml><?xml version="1.0" encoding="utf-8"?>
<calcChain xmlns="http://schemas.openxmlformats.org/spreadsheetml/2006/main">
  <c r="D44" i="2" l="1"/>
  <c r="D9" i="2"/>
  <c r="E44" i="2" l="1"/>
  <c r="E36" i="2" l="1"/>
  <c r="G36" i="2"/>
  <c r="C44" i="2"/>
  <c r="D23" i="2"/>
  <c r="C23" i="2"/>
  <c r="C31" i="2"/>
  <c r="E33" i="2"/>
  <c r="G33" i="2"/>
  <c r="H33" i="2"/>
  <c r="B28" i="2"/>
  <c r="F42" i="2" l="1"/>
  <c r="C38" i="2" l="1"/>
  <c r="C37" i="2" s="1"/>
  <c r="E19" i="2"/>
  <c r="G15" i="2"/>
  <c r="D25" i="2" l="1"/>
  <c r="C25" i="2"/>
  <c r="B25" i="2"/>
  <c r="C13" i="2"/>
  <c r="D13" i="2"/>
  <c r="D38" i="2"/>
  <c r="D37" i="2" s="1"/>
  <c r="F25" i="2" l="1"/>
  <c r="E25" i="2"/>
  <c r="G25" i="2"/>
  <c r="H25" i="2"/>
  <c r="F15" i="2"/>
  <c r="H11" i="2"/>
  <c r="H12" i="2"/>
  <c r="H13" i="2"/>
  <c r="H14" i="2"/>
  <c r="H15" i="2"/>
  <c r="H16" i="2"/>
  <c r="H17" i="2"/>
  <c r="H19" i="2"/>
  <c r="H20" i="2"/>
  <c r="H21" i="2"/>
  <c r="H22" i="2"/>
  <c r="H23" i="2"/>
  <c r="H26" i="2"/>
  <c r="H27" i="2"/>
  <c r="H28" i="2"/>
  <c r="H29" i="2"/>
  <c r="H30" i="2"/>
  <c r="H32" i="2"/>
  <c r="H34" i="2"/>
  <c r="H35" i="2"/>
  <c r="H39" i="2"/>
  <c r="H40" i="2"/>
  <c r="H41" i="2"/>
  <c r="H42" i="2"/>
  <c r="G11" i="2"/>
  <c r="G12" i="2"/>
  <c r="G13" i="2"/>
  <c r="G14" i="2"/>
  <c r="G16" i="2"/>
  <c r="G17" i="2"/>
  <c r="G19" i="2"/>
  <c r="G20" i="2"/>
  <c r="G21" i="2"/>
  <c r="G22" i="2"/>
  <c r="G23" i="2"/>
  <c r="G24" i="2"/>
  <c r="G26" i="2"/>
  <c r="G27" i="2"/>
  <c r="G28" i="2"/>
  <c r="G29" i="2"/>
  <c r="G30" i="2"/>
  <c r="G32" i="2"/>
  <c r="G34" i="2"/>
  <c r="G35" i="2"/>
  <c r="G39" i="2"/>
  <c r="G40" i="2"/>
  <c r="G41" i="2"/>
  <c r="G42" i="2"/>
  <c r="G43" i="2"/>
  <c r="E11" i="2"/>
  <c r="E12" i="2"/>
  <c r="E14" i="2"/>
  <c r="E15" i="2"/>
  <c r="E16" i="2"/>
  <c r="E17" i="2"/>
  <c r="E20" i="2"/>
  <c r="E21" i="2"/>
  <c r="E22" i="2"/>
  <c r="E23" i="2"/>
  <c r="E24" i="2"/>
  <c r="E26" i="2"/>
  <c r="E27" i="2"/>
  <c r="E28" i="2"/>
  <c r="E29" i="2"/>
  <c r="E30" i="2"/>
  <c r="E32" i="2"/>
  <c r="E34" i="2"/>
  <c r="E35" i="2"/>
  <c r="E39" i="2"/>
  <c r="E40" i="2"/>
  <c r="E41" i="2"/>
  <c r="E42" i="2"/>
  <c r="E43" i="2"/>
  <c r="F11" i="2"/>
  <c r="F12" i="2"/>
  <c r="F14" i="2"/>
  <c r="F16" i="2"/>
  <c r="F17" i="2"/>
  <c r="F19" i="2"/>
  <c r="F20" i="2"/>
  <c r="F21" i="2"/>
  <c r="F22" i="2"/>
  <c r="F23" i="2"/>
  <c r="F26" i="2"/>
  <c r="F27" i="2"/>
  <c r="F28" i="2"/>
  <c r="F29" i="2"/>
  <c r="F30" i="2"/>
  <c r="F32" i="2"/>
  <c r="F34" i="2"/>
  <c r="F35" i="2"/>
  <c r="F39" i="2"/>
  <c r="F40" i="2"/>
  <c r="F41" i="2"/>
  <c r="B38" i="2"/>
  <c r="B37" i="2" s="1"/>
  <c r="B31" i="2"/>
  <c r="B18" i="2"/>
  <c r="B13" i="2"/>
  <c r="E13" i="2" s="1"/>
  <c r="B10" i="2"/>
  <c r="B7" i="3"/>
  <c r="C7" i="3"/>
  <c r="D7" i="3"/>
  <c r="E7" i="3"/>
  <c r="F7" i="3"/>
  <c r="B8" i="3"/>
  <c r="C8" i="3"/>
  <c r="D8" i="3"/>
  <c r="E8" i="3"/>
  <c r="F8" i="3"/>
  <c r="E9" i="3"/>
  <c r="F9" i="3"/>
  <c r="E10" i="3"/>
  <c r="F10" i="3"/>
  <c r="B11" i="3"/>
  <c r="C11" i="3"/>
  <c r="D11" i="3"/>
  <c r="E11" i="3"/>
  <c r="F11" i="3"/>
  <c r="E12" i="3"/>
  <c r="F12" i="3"/>
  <c r="E13" i="3"/>
  <c r="F13" i="3"/>
  <c r="E14" i="3"/>
  <c r="F14" i="3"/>
  <c r="E15" i="3"/>
  <c r="F15" i="3"/>
  <c r="B16" i="3"/>
  <c r="C16" i="3"/>
  <c r="D16" i="3"/>
  <c r="E16" i="3"/>
  <c r="F16" i="3"/>
  <c r="E17" i="3"/>
  <c r="F17" i="3"/>
  <c r="E18" i="3"/>
  <c r="F18" i="3"/>
  <c r="E19" i="3"/>
  <c r="F19" i="3"/>
  <c r="E20" i="3"/>
  <c r="F20" i="3"/>
  <c r="E21" i="3"/>
  <c r="F21" i="3"/>
  <c r="E22" i="3"/>
  <c r="F22" i="3"/>
  <c r="B23" i="3"/>
  <c r="C23" i="3"/>
  <c r="D23" i="3"/>
  <c r="E23" i="3"/>
  <c r="F23" i="3"/>
  <c r="E24" i="3"/>
  <c r="F24" i="3"/>
  <c r="E25" i="3"/>
  <c r="F25" i="3"/>
  <c r="E26" i="3"/>
  <c r="F26" i="3"/>
  <c r="E27" i="3"/>
  <c r="F27" i="3"/>
  <c r="E28" i="3"/>
  <c r="F28" i="3"/>
  <c r="E29" i="3"/>
  <c r="F29" i="3"/>
  <c r="B30" i="3"/>
  <c r="C30" i="3"/>
  <c r="D30" i="3"/>
  <c r="E30" i="3"/>
  <c r="F30" i="3"/>
  <c r="E31" i="3"/>
  <c r="F31" i="3"/>
  <c r="E32" i="3"/>
  <c r="F32" i="3"/>
  <c r="E33" i="3"/>
  <c r="F33" i="3"/>
  <c r="E34" i="3"/>
  <c r="F34" i="3"/>
  <c r="B35" i="3"/>
  <c r="C35" i="3"/>
  <c r="D35" i="3"/>
  <c r="E35" i="3"/>
  <c r="F35" i="3"/>
  <c r="B36" i="3"/>
  <c r="C36" i="3"/>
  <c r="D36" i="3"/>
  <c r="E36" i="3"/>
  <c r="F36" i="3"/>
  <c r="E37" i="3"/>
  <c r="F37" i="3"/>
  <c r="E38" i="3"/>
  <c r="F38" i="3"/>
  <c r="E39" i="3"/>
  <c r="F39" i="3"/>
  <c r="E40" i="3"/>
  <c r="F40" i="3"/>
  <c r="E41" i="3"/>
  <c r="F41" i="3"/>
  <c r="E42" i="3"/>
  <c r="F42" i="3"/>
  <c r="B43" i="3"/>
  <c r="C43" i="3"/>
  <c r="D43" i="3"/>
  <c r="E43" i="3"/>
  <c r="F43" i="3"/>
  <c r="C10" i="2"/>
  <c r="D10" i="2"/>
  <c r="C18" i="2"/>
  <c r="D18" i="2"/>
  <c r="D31" i="2"/>
  <c r="F10" i="2" l="1"/>
  <c r="G10" i="2"/>
  <c r="F13" i="2"/>
  <c r="E10" i="2"/>
  <c r="F18" i="2"/>
  <c r="F31" i="2"/>
  <c r="E18" i="2"/>
  <c r="B9" i="2"/>
  <c r="B44" i="2" s="1"/>
  <c r="H38" i="2"/>
  <c r="H37" i="2" s="1"/>
  <c r="G38" i="2"/>
  <c r="G37" i="2" s="1"/>
  <c r="F38" i="2"/>
  <c r="F37" i="2" s="1"/>
  <c r="E38" i="2"/>
  <c r="E37" i="2" s="1"/>
  <c r="E31" i="2"/>
  <c r="G31" i="2"/>
  <c r="H31" i="2"/>
  <c r="H18" i="2"/>
  <c r="G18" i="2"/>
  <c r="C9" i="2"/>
  <c r="H10" i="2"/>
  <c r="E9" i="2" l="1"/>
  <c r="F9" i="2"/>
  <c r="H9" i="2"/>
  <c r="G9" i="2"/>
  <c r="G44" i="2" s="1"/>
  <c r="F44" i="2" l="1"/>
  <c r="H44" i="2"/>
</calcChain>
</file>

<file path=xl/sharedStrings.xml><?xml version="1.0" encoding="utf-8"?>
<sst xmlns="http://schemas.openxmlformats.org/spreadsheetml/2006/main" count="127" uniqueCount="87">
  <si>
    <t>СРАВНИТЕЛЬНАЯ ТАБЛИЦА</t>
  </si>
  <si>
    <t>тыс. рублей</t>
  </si>
  <si>
    <t>Безвозмездные поступления от других бюджетов бюджетной системы РФ</t>
  </si>
  <si>
    <t>Возврат остатков субсидий, субвенций и иных межбюджетных трансфертов, имеющих целевое назначение, прошлых лет из бюджета городского округа</t>
  </si>
  <si>
    <t>Ожидаемое исполнение за 2016</t>
  </si>
  <si>
    <t xml:space="preserve"> Проект бюджета ГО на 2017</t>
  </si>
  <si>
    <t>доходов  бюджета городского округа "Город Южно-Сахалинск" за 2015-2017 годы.</t>
  </si>
  <si>
    <t xml:space="preserve">НАИМЕНОВАНИЕ ДОХОДОВ </t>
  </si>
  <si>
    <t>Исполнено за 2015 год</t>
  </si>
  <si>
    <t>отклонение 2017 год от 2016 года</t>
  </si>
  <si>
    <t>отклонение 2017 год от 2015 года</t>
  </si>
  <si>
    <t>5=4-3</t>
  </si>
  <si>
    <t>6=4-2</t>
  </si>
  <si>
    <t>Налоговые и неналоговые доходы</t>
  </si>
  <si>
    <t>Налоги на прибыль,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</si>
  <si>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</si>
  <si>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
(акцизы на топливо)</t>
  </si>
  <si>
    <t>Налоги на совокупный доход</t>
  </si>
  <si>
    <t>Налог, взимаемый в связи с  применением 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</si>
  <si>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</si>
  <si>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</si>
  <si>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</si>
  <si>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</si>
  <si>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</si>
  <si>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 xml:space="preserve">Налог на имущество организаций </t>
  </si>
  <si>
    <t>Транспортный налог</t>
  </si>
  <si>
    <t>Земельный налог</t>
  </si>
  <si>
    <t>Государственная пошлина</t>
  </si>
  <si>
    <r>
      <t xml:space="preserve">Задолженность и перерасчеты по отмененным налогам, сборам и иным обязательным платежам </t>
    </r>
    <r>
      <rPr>
        <sz val="12"/>
        <rFont val="Times New Roman"/>
        <family val="1"/>
        <charset val="204"/>
      </rPr>
      <t>(Земельный налог (по обязательствам, возникшим до 1 января 2006 года), налог на рекламу, целевые сборы, прочие местные налоги и сборы)</t>
    </r>
  </si>
  <si>
    <t>Доходы от использования имущества, находящегося в государственной и муниципальной собственности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</si>
  <si>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</si>
  <si>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</si>
  <si>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Платежи от государственных и муниципальных унитарных предприятий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</si>
  <si>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
автономных учреждений, а также имущества
 государственных и муниципальных унитарных предприятий, в том числе казенных)
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</si>
  <si>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</si>
  <si>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</si>
  <si>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</si>
  <si>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</si>
  <si>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</si>
  <si>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Штрафы, санкции, возмещение ущерба</t>
  </si>
  <si>
    <t>Прочие неналоговые доходы</t>
  </si>
  <si>
    <t>Безвозмездные поступления</t>
  </si>
  <si>
    <t>Дотации бюджетам бюджетной системы Российской Федерации</t>
  </si>
  <si>
    <t>Субсидии бюджетам субъектов Российской Федерации и муниципальных образований (межбюджетные субсидии)</t>
  </si>
  <si>
    <t xml:space="preserve">Субвенции бюджетам субъектов Российской Федерации и муниципальных образований </t>
  </si>
  <si>
    <t>Иные межбюджетные  трансферты</t>
  </si>
  <si>
    <t>Прочие безвозмездные поступления</t>
  </si>
  <si>
    <t>Итого доходов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</si>
  <si>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</si>
  <si>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 заключение 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</si>
  <si>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</si>
  <si>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</si>
  <si>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</si>
  <si>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Региональный Фонд софинансирования расходов</t>
  </si>
  <si>
    <t>Региональный Фонд компенсаций</t>
  </si>
  <si>
    <t>Возврат остатков субсидий, субвенций иных межбюджетных трансфетов</t>
  </si>
  <si>
    <t>СВЕДЕНИЯ</t>
  </si>
  <si>
    <t>Причины отклонения от первоначального плана</t>
  </si>
  <si>
    <t>Отклонение</t>
  </si>
  <si>
    <t>к первоначальному плану</t>
  </si>
  <si>
    <t xml:space="preserve">в абсолютном выражении </t>
  </si>
  <si>
    <t>%</t>
  </si>
  <si>
    <t>к уточненному плану</t>
  </si>
  <si>
    <t>Задолженность и перерасчеты по отмененным налогам, сборам и иным обязательным платежам</t>
  </si>
  <si>
    <t>5=4-2</t>
  </si>
  <si>
    <t>6=4/2*100</t>
  </si>
  <si>
    <t>7=4-3</t>
  </si>
  <si>
    <t>8=4/3*100</t>
  </si>
  <si>
    <t>Первоначальный план определен по прогнозу  администратора доходов (Управление федерального казначейства) и и скорректирован на основании данных администратора</t>
  </si>
  <si>
    <t>Труднопрогнозируемый вид поступлений. План скорректирован в соответствии с фактическими поступлениями</t>
  </si>
  <si>
    <t>Фактическое исполнение выше первоночального плана  за счет увеличения  средств дотации на поддержку мер по обеспечению сбалансированности бюджета</t>
  </si>
  <si>
    <t>Труднопрогнозируемый вид поступлений. По данному виду доходов  учитываются средства от возврата дебиторской задолженности прошлых лет</t>
  </si>
  <si>
    <t>Фактическое исполнение ниже первоначального плана в результате внесения изменений в плановые значения в течение года. Перечисление средств областного бюджета производилось в соответствии с фактической потреностью, на основании актов выполненных работ и оказанных услуг</t>
  </si>
  <si>
    <t>Первоначальный план определен по прогнозу  администратора доходов  (МРИ ФНС России №2 по Сахалинской области) и скорректирован на основании данных администратора с учетом фактических и ожидаемых поступлений</t>
  </si>
  <si>
    <t>Первоначальный план определен по прогнозу  администратора доходов  (Комитет по управлению имществом администрации муниципального образования "Холмский городской округ") и скорректирован на основании данных администратора с учетом фактических и ожидаемых поступлений</t>
  </si>
  <si>
    <t>Первоначальный план определен по прогнозу  администратора доходов (Комитет по управлению имществом администрации муниципального образования "Холмский городской округ") и скорректирован на основании данных администратора в соответствии с фактическими поступлениями. Доходы поступают по мере реализации поступивших заявлений на приобретрение земельных участков</t>
  </si>
  <si>
    <t>о фактических поступлениях доходов  бюджета муниципального образования "Холмский городской округ" за  2019 год</t>
  </si>
  <si>
    <t>Первоначальный план на 2019 год</t>
  </si>
  <si>
    <t>Уточненый план на 2019 год</t>
  </si>
  <si>
    <t>Исполнено за 2019 год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</si>
  <si>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</si>
  <si>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Расчет первоночального плана произведен на основании расчетного фонда оплаты труда за 2017 год, ожидаемого поступления за 2018 год, роста фонда оплаты труда в соответствии с прогнозом социально-экономического развития муниципального образования "Холмский городской округ" на 2019-2021 гг., коэффициентом инфляции, применяемым для расчета консолидированного бюджета Сахалинской области - 2019 год – 4,0%. План скорректирован в течение года в соответствии с фактическими поступлениями</t>
  </si>
  <si>
    <t xml:space="preserve">План определен данных администратора доходов (Росприроднадзор по Сахалинской области) </t>
  </si>
  <si>
    <t xml:space="preserve"> План определен по прогнозу  администратора доходов  (Комитет по управлению имществом администрации муниципального образования "Холмский городской округ") с учетом фактических и ожидаемых поступлений</t>
  </si>
  <si>
    <t>Невыясненные поступления</t>
  </si>
  <si>
    <t>Фактическое исполнение выше первоночального плана за счет получения дополнительных средств областного бюджета субсидий:  на мероприятия по управлению многоквартирными домами, на софинансирование мероприятий по поддержке и развитию субъектов малого и среднего предпринимательства, на формирование современной городской среды, на реализацию мероприятий по  обустройству (созданию) мест (площадок) накопления твердых бытовых отходов, на мероприятия в сфере транспорта и дорожного хозяйства, на софинансирование капитальных вложений в объекты муниципальной собственности</t>
  </si>
  <si>
    <t>Фактическое исполнение ниже первоночального плана за счет   счет уменьшениясредств областного бюджета- межбюджетных трансфертов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</si>
</sst>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0"/>
      <name val="Arial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NumberFormat="0" applyFont="0" applyFill="0" applyBorder="0" applyAlignment="0" applyProtection="0">
      <alignment vertical="top"/>
    </xf>
  </cellStyleXfs>
  <cellXfs count="101">
    <xf numFmtId="0" fontId="0" fillId="0" borderId="0" xfId="0"/>
    <xf numFmtId="3" fontId="12" fillId="0" borderId="0" xfId="2" applyNumberFormat="1" applyFont="1" applyFill="1" applyBorder="1" applyAlignment="1" applyProtection="1">
      <alignment vertical="top"/>
    </xf>
    <xf numFmtId="0" fontId="12" fillId="0" borderId="0" xfId="2" applyNumberFormat="1" applyFont="1" applyFill="1" applyBorder="1" applyAlignment="1" applyProtection="1">
      <alignment vertical="top"/>
    </xf>
    <xf numFmtId="0" fontId="12" fillId="0" borderId="1" xfId="2" applyNumberFormat="1" applyFont="1" applyFill="1" applyBorder="1" applyAlignment="1" applyProtection="1">
      <alignment vertical="top" wrapText="1"/>
    </xf>
    <xf numFmtId="0" fontId="12" fillId="0" borderId="1" xfId="2" applyNumberFormat="1" applyFont="1" applyFill="1" applyBorder="1" applyAlignment="1" applyProtection="1">
      <alignment vertical="top"/>
    </xf>
    <xf numFmtId="0" fontId="12" fillId="0" borderId="0" xfId="2" applyNumberFormat="1" applyFont="1" applyFill="1" applyBorder="1" applyAlignment="1" applyProtection="1">
      <alignment vertical="top" wrapText="1"/>
    </xf>
    <xf numFmtId="0" fontId="12" fillId="0" borderId="1" xfId="2" applyNumberFormat="1" applyFont="1" applyFill="1" applyBorder="1" applyAlignment="1" applyProtection="1">
      <alignment horizontal="justify" vertical="top" wrapText="1"/>
    </xf>
    <xf numFmtId="3" fontId="12" fillId="0" borderId="0" xfId="2" applyNumberFormat="1" applyFont="1" applyFill="1" applyBorder="1" applyAlignment="1" applyProtection="1">
      <alignment horizontal="center" vertical="top" wrapText="1"/>
    </xf>
    <xf numFmtId="3" fontId="13" fillId="0" borderId="1" xfId="2" applyNumberFormat="1" applyFont="1" applyFill="1" applyBorder="1" applyAlignment="1" applyProtection="1">
      <alignment horizontal="center" vertical="center" wrapText="1"/>
    </xf>
    <xf numFmtId="0" fontId="13" fillId="0" borderId="1" xfId="2" applyNumberFormat="1" applyFont="1" applyFill="1" applyBorder="1" applyAlignment="1" applyProtection="1">
      <alignment horizontal="center" vertical="center" wrapText="1"/>
    </xf>
    <xf numFmtId="3" fontId="13" fillId="0" borderId="1" xfId="2" applyNumberFormat="1" applyFont="1" applyFill="1" applyBorder="1" applyAlignment="1" applyProtection="1">
      <alignment horizontal="center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6" fillId="0" borderId="1" xfId="2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vertical="top"/>
    </xf>
    <xf numFmtId="165" fontId="6" fillId="0" borderId="2" xfId="0" applyNumberFormat="1" applyFont="1" applyFill="1" applyBorder="1" applyAlignment="1" applyProtection="1">
      <alignment horizontal="right"/>
    </xf>
    <xf numFmtId="0" fontId="6" fillId="0" borderId="1" xfId="0" applyNumberFormat="1" applyFont="1" applyFill="1" applyBorder="1" applyAlignment="1" applyProtection="1">
      <alignment horizontal="left" vertical="top"/>
    </xf>
    <xf numFmtId="165" fontId="6" fillId="0" borderId="1" xfId="0" applyNumberFormat="1" applyFont="1" applyFill="1" applyBorder="1" applyAlignment="1" applyProtection="1">
      <alignment horizontal="right"/>
    </xf>
    <xf numFmtId="0" fontId="3" fillId="0" borderId="1" xfId="2" applyNumberFormat="1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horizontal="left" vertical="top"/>
    </xf>
    <xf numFmtId="165" fontId="3" fillId="2" borderId="1" xfId="0" applyNumberFormat="1" applyFont="1" applyFill="1" applyBorder="1" applyAlignment="1" applyProtection="1">
      <alignment horizontal="right"/>
    </xf>
    <xf numFmtId="0" fontId="6" fillId="0" borderId="1" xfId="0" applyNumberFormat="1" applyFont="1" applyFill="1" applyBorder="1" applyAlignment="1" applyProtection="1">
      <alignment horizontal="left" vertical="top" wrapText="1"/>
    </xf>
    <xf numFmtId="165" fontId="6" fillId="2" borderId="1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left" vertical="top" wrapText="1"/>
    </xf>
    <xf numFmtId="165" fontId="3" fillId="0" borderId="1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left" wrapText="1"/>
    </xf>
    <xf numFmtId="0" fontId="6" fillId="0" borderId="1" xfId="0" applyNumberFormat="1" applyFont="1" applyFill="1" applyBorder="1" applyAlignment="1" applyProtection="1">
      <alignment horizontal="left" wrapText="1"/>
    </xf>
    <xf numFmtId="165" fontId="6" fillId="3" borderId="2" xfId="0" applyNumberFormat="1" applyFont="1" applyFill="1" applyBorder="1" applyAlignment="1" applyProtection="1">
      <alignment horizontal="right"/>
    </xf>
    <xf numFmtId="165" fontId="3" fillId="3" borderId="1" xfId="0" applyNumberFormat="1" applyFont="1" applyFill="1" applyBorder="1" applyAlignment="1" applyProtection="1">
      <alignment horizontal="right"/>
    </xf>
    <xf numFmtId="0" fontId="3" fillId="0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165" fontId="6" fillId="0" borderId="1" xfId="1" applyNumberFormat="1" applyFont="1" applyBorder="1"/>
    <xf numFmtId="0" fontId="3" fillId="0" borderId="1" xfId="0" applyFont="1" applyFill="1" applyBorder="1" applyAlignment="1">
      <alignment horizontal="justify" vertical="center" wrapText="1"/>
    </xf>
    <xf numFmtId="165" fontId="3" fillId="0" borderId="1" xfId="0" applyNumberFormat="1" applyFont="1" applyFill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6" fillId="0" borderId="1" xfId="0" applyNumberFormat="1" applyFont="1" applyFill="1" applyBorder="1" applyAlignment="1" applyProtection="1"/>
    <xf numFmtId="165" fontId="6" fillId="2" borderId="1" xfId="0" applyNumberFormat="1" applyFont="1" applyFill="1" applyBorder="1" applyAlignment="1"/>
    <xf numFmtId="0" fontId="7" fillId="0" borderId="1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vertical="top"/>
    </xf>
    <xf numFmtId="0" fontId="2" fillId="2" borderId="0" xfId="0" applyNumberFormat="1" applyFont="1" applyFill="1" applyBorder="1" applyAlignment="1" applyProtection="1">
      <alignment vertical="top"/>
    </xf>
    <xf numFmtId="0" fontId="3" fillId="0" borderId="1" xfId="2" applyNumberFormat="1" applyFont="1" applyFill="1" applyBorder="1" applyAlignment="1" applyProtection="1">
      <alignment horizontal="justify" vertical="top" wrapText="1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top" wrapText="1"/>
    </xf>
    <xf numFmtId="0" fontId="0" fillId="0" borderId="1" xfId="0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14" fillId="0" borderId="1" xfId="0" applyFont="1" applyBorder="1" applyAlignment="1">
      <alignment horizontal="left" vertical="top" wrapText="1"/>
    </xf>
    <xf numFmtId="165" fontId="12" fillId="0" borderId="0" xfId="2" applyNumberFormat="1" applyFont="1" applyFill="1" applyBorder="1" applyAlignment="1" applyProtection="1">
      <alignment vertical="top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65" fontId="13" fillId="0" borderId="1" xfId="2" applyNumberFormat="1" applyFont="1" applyFill="1" applyBorder="1" applyAlignment="1" applyProtection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center"/>
    </xf>
    <xf numFmtId="165" fontId="6" fillId="2" borderId="1" xfId="0" applyNumberFormat="1" applyFont="1" applyFill="1" applyBorder="1" applyAlignment="1" applyProtection="1">
      <alignment horizontal="center"/>
    </xf>
    <xf numFmtId="0" fontId="14" fillId="0" borderId="1" xfId="0" applyNumberFormat="1" applyFont="1" applyFill="1" applyBorder="1" applyAlignment="1" applyProtection="1">
      <alignment horizontal="left" vertical="top"/>
    </xf>
    <xf numFmtId="165" fontId="3" fillId="0" borderId="1" xfId="0" applyNumberFormat="1" applyFont="1" applyFill="1" applyBorder="1" applyAlignment="1" applyProtection="1">
      <alignment horizontal="right" wrapText="1"/>
    </xf>
    <xf numFmtId="0" fontId="7" fillId="0" borderId="0" xfId="0" applyNumberFormat="1" applyFont="1" applyFill="1" applyBorder="1" applyAlignment="1" applyProtection="1">
      <alignment horizontal="left" vertical="top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9" fillId="0" borderId="1" xfId="0" applyNumberFormat="1" applyFont="1" applyFill="1" applyBorder="1" applyAlignment="1" applyProtection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15" fillId="0" borderId="1" xfId="0" applyNumberFormat="1" applyFont="1" applyFill="1" applyBorder="1" applyAlignment="1" applyProtection="1">
      <alignment horizontal="left" vertical="top" wrapText="1"/>
    </xf>
    <xf numFmtId="3" fontId="8" fillId="0" borderId="1" xfId="2" applyNumberFormat="1" applyFont="1" applyFill="1" applyBorder="1" applyAlignment="1" applyProtection="1">
      <alignment horizontal="center" vertical="top" wrapText="1"/>
    </xf>
    <xf numFmtId="3" fontId="16" fillId="0" borderId="1" xfId="2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vertical="top" wrapText="1"/>
    </xf>
    <xf numFmtId="164" fontId="10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2" applyNumberFormat="1" applyFont="1" applyFill="1" applyBorder="1" applyAlignment="1" applyProtection="1">
      <alignment horizontal="center" vertical="top" wrapText="1"/>
    </xf>
    <xf numFmtId="0" fontId="9" fillId="2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165" fontId="8" fillId="0" borderId="1" xfId="0" applyNumberFormat="1" applyFont="1" applyFill="1" applyBorder="1" applyAlignment="1" applyProtection="1">
      <alignment vertical="top"/>
    </xf>
    <xf numFmtId="165" fontId="9" fillId="2" borderId="1" xfId="0" applyNumberFormat="1" applyFont="1" applyFill="1" applyBorder="1" applyAlignment="1" applyProtection="1">
      <alignment vertical="top"/>
    </xf>
    <xf numFmtId="165" fontId="9" fillId="0" borderId="1" xfId="0" applyNumberFormat="1" applyFont="1" applyFill="1" applyBorder="1" applyAlignment="1" applyProtection="1">
      <alignment vertical="top"/>
    </xf>
    <xf numFmtId="165" fontId="8" fillId="2" borderId="1" xfId="0" applyNumberFormat="1" applyFont="1" applyFill="1" applyBorder="1" applyAlignment="1" applyProtection="1">
      <alignment vertical="top"/>
    </xf>
    <xf numFmtId="165" fontId="9" fillId="3" borderId="1" xfId="0" applyNumberFormat="1" applyFont="1" applyFill="1" applyBorder="1" applyAlignment="1" applyProtection="1">
      <alignment vertical="top"/>
    </xf>
    <xf numFmtId="165" fontId="8" fillId="0" borderId="1" xfId="1" applyNumberFormat="1" applyFont="1" applyBorder="1" applyAlignment="1">
      <alignment vertical="top"/>
    </xf>
    <xf numFmtId="165" fontId="8" fillId="0" borderId="1" xfId="1" applyNumberFormat="1" applyFont="1" applyFill="1" applyBorder="1" applyAlignment="1">
      <alignment vertical="top"/>
    </xf>
    <xf numFmtId="165" fontId="9" fillId="0" borderId="1" xfId="0" applyNumberFormat="1" applyFont="1" applyFill="1" applyBorder="1" applyAlignment="1">
      <alignment vertical="top"/>
    </xf>
    <xf numFmtId="165" fontId="9" fillId="0" borderId="1" xfId="0" applyNumberFormat="1" applyFont="1" applyBorder="1" applyAlignment="1">
      <alignment vertical="top"/>
    </xf>
    <xf numFmtId="165" fontId="9" fillId="0" borderId="1" xfId="0" applyNumberFormat="1" applyFont="1" applyFill="1" applyBorder="1" applyAlignment="1" applyProtection="1">
      <alignment vertical="top" wrapText="1"/>
    </xf>
    <xf numFmtId="164" fontId="5" fillId="0" borderId="0" xfId="0" applyNumberFormat="1" applyFont="1" applyFill="1" applyBorder="1" applyAlignment="1" applyProtection="1">
      <alignment horizontal="center" vertical="top"/>
    </xf>
    <xf numFmtId="165" fontId="8" fillId="0" borderId="1" xfId="0" applyNumberFormat="1" applyFont="1" applyFill="1" applyBorder="1" applyAlignment="1" applyProtection="1">
      <alignment vertical="top" wrapText="1"/>
    </xf>
    <xf numFmtId="165" fontId="8" fillId="0" borderId="1" xfId="1" applyNumberFormat="1" applyFont="1" applyFill="1" applyBorder="1" applyAlignment="1">
      <alignment vertical="top" wrapText="1"/>
    </xf>
    <xf numFmtId="3" fontId="3" fillId="0" borderId="0" xfId="2" applyNumberFormat="1" applyFont="1" applyFill="1" applyBorder="1" applyAlignment="1" applyProtection="1">
      <alignment vertical="center" wrapText="1"/>
    </xf>
    <xf numFmtId="0" fontId="1" fillId="0" borderId="0" xfId="0" applyFont="1" applyAlignment="1">
      <alignment vertical="center" wrapText="1"/>
    </xf>
    <xf numFmtId="3" fontId="9" fillId="0" borderId="1" xfId="2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9" fillId="0" borderId="1" xfId="2" applyNumberFormat="1" applyFont="1" applyFill="1" applyBorder="1" applyAlignment="1" applyProtection="1">
      <alignment horizontal="center" vertical="center"/>
    </xf>
    <xf numFmtId="0" fontId="15" fillId="0" borderId="1" xfId="2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9" fillId="0" borderId="1" xfId="2" applyNumberFormat="1" applyFont="1" applyFill="1" applyBorder="1" applyAlignment="1" applyProtection="1">
      <alignment horizontal="center" vertical="center" wrapText="1"/>
    </xf>
    <xf numFmtId="3" fontId="15" fillId="0" borderId="1" xfId="2" applyNumberFormat="1" applyFont="1" applyFill="1" applyBorder="1" applyAlignment="1" applyProtection="1">
      <alignment horizontal="center" vertical="center" wrapText="1"/>
    </xf>
    <xf numFmtId="164" fontId="10" fillId="0" borderId="3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6" fillId="0" borderId="0" xfId="2" applyNumberFormat="1" applyFont="1" applyFill="1" applyBorder="1" applyAlignment="1" applyProtection="1">
      <alignment horizontal="center" vertical="top"/>
    </xf>
    <xf numFmtId="0" fontId="3" fillId="0" borderId="0" xfId="2" applyNumberFormat="1" applyFont="1" applyFill="1" applyBorder="1" applyAlignment="1" applyProtection="1">
      <alignment horizontal="right" vertical="top"/>
    </xf>
    <xf numFmtId="0" fontId="3" fillId="0" borderId="6" xfId="2" applyNumberFormat="1" applyFont="1" applyFill="1" applyBorder="1" applyAlignment="1" applyProtection="1">
      <alignment horizontal="right" vertical="top"/>
    </xf>
  </cellXfs>
  <cellStyles count="3">
    <cellStyle name="Обычный" xfId="0" builtinId="0"/>
    <cellStyle name="Обычный_Исполнение бюджета 2004 " xfId="1"/>
    <cellStyle name="Обычный_ПРИЛОЖЕНИЕ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abSelected="1" zoomScaleNormal="100" workbookViewId="0">
      <selection activeCell="D44" sqref="D44"/>
    </sheetView>
  </sheetViews>
  <sheetFormatPr defaultRowHeight="12.75" x14ac:dyDescent="0.2"/>
  <cols>
    <col min="1" max="1" width="35.28515625" style="69" customWidth="1"/>
    <col min="2" max="2" width="16.7109375" style="69" customWidth="1"/>
    <col min="3" max="3" width="15" style="69" customWidth="1"/>
    <col min="4" max="4" width="13.140625" style="69" bestFit="1" customWidth="1"/>
    <col min="5" max="8" width="13.140625" style="69" customWidth="1"/>
    <col min="9" max="9" width="59.85546875" style="69" customWidth="1"/>
  </cols>
  <sheetData>
    <row r="1" spans="1:9" s="2" customFormat="1" ht="15.75" x14ac:dyDescent="0.2">
      <c r="A1" s="5"/>
      <c r="B1" s="7"/>
      <c r="C1" s="1"/>
      <c r="D1" s="1"/>
      <c r="E1" s="1"/>
      <c r="F1" s="1"/>
      <c r="G1" s="1"/>
      <c r="H1" s="83"/>
      <c r="I1" s="84"/>
    </row>
    <row r="2" spans="1:9" s="2" customFormat="1" ht="15.75" x14ac:dyDescent="0.2">
      <c r="A2" s="98" t="s">
        <v>56</v>
      </c>
      <c r="B2" s="98"/>
      <c r="C2" s="98"/>
      <c r="D2" s="98"/>
      <c r="E2" s="98"/>
      <c r="F2" s="98"/>
      <c r="G2" s="98"/>
      <c r="H2" s="98"/>
      <c r="I2" s="98"/>
    </row>
    <row r="3" spans="1:9" s="2" customFormat="1" ht="15.75" x14ac:dyDescent="0.2">
      <c r="A3" s="98" t="s">
        <v>76</v>
      </c>
      <c r="B3" s="98"/>
      <c r="C3" s="98"/>
      <c r="D3" s="98"/>
      <c r="E3" s="98"/>
      <c r="F3" s="98"/>
      <c r="G3" s="98"/>
      <c r="H3" s="98"/>
      <c r="I3" s="98"/>
    </row>
    <row r="4" spans="1:9" s="2" customFormat="1" ht="15.75" x14ac:dyDescent="0.2">
      <c r="A4" s="5"/>
      <c r="B4" s="7"/>
      <c r="C4" s="1"/>
      <c r="D4" s="1"/>
      <c r="E4" s="1"/>
      <c r="F4" s="99" t="s">
        <v>1</v>
      </c>
      <c r="G4" s="99"/>
      <c r="H4" s="99"/>
      <c r="I4" s="99"/>
    </row>
    <row r="5" spans="1:9" s="2" customFormat="1" ht="15.6" customHeight="1" x14ac:dyDescent="0.2">
      <c r="A5" s="89" t="s">
        <v>7</v>
      </c>
      <c r="B5" s="91" t="s">
        <v>77</v>
      </c>
      <c r="C5" s="93" t="s">
        <v>78</v>
      </c>
      <c r="D5" s="94" t="s">
        <v>79</v>
      </c>
      <c r="E5" s="85" t="s">
        <v>58</v>
      </c>
      <c r="F5" s="86"/>
      <c r="G5" s="87"/>
      <c r="H5" s="87"/>
      <c r="I5" s="95" t="s">
        <v>57</v>
      </c>
    </row>
    <row r="6" spans="1:9" s="2" customFormat="1" ht="15.75" x14ac:dyDescent="0.2">
      <c r="A6" s="90"/>
      <c r="B6" s="92"/>
      <c r="C6" s="90"/>
      <c r="D6" s="90"/>
      <c r="E6" s="85" t="s">
        <v>59</v>
      </c>
      <c r="F6" s="86"/>
      <c r="G6" s="88" t="s">
        <v>62</v>
      </c>
      <c r="H6" s="86"/>
      <c r="I6" s="96"/>
    </row>
    <row r="7" spans="1:9" s="2" customFormat="1" ht="43.9" customHeight="1" x14ac:dyDescent="0.2">
      <c r="A7" s="90"/>
      <c r="B7" s="92"/>
      <c r="C7" s="90"/>
      <c r="D7" s="90"/>
      <c r="E7" s="63" t="s">
        <v>60</v>
      </c>
      <c r="F7" s="63" t="s">
        <v>61</v>
      </c>
      <c r="G7" s="63" t="s">
        <v>60</v>
      </c>
      <c r="H7" s="63" t="s">
        <v>61</v>
      </c>
      <c r="I7" s="97"/>
    </row>
    <row r="8" spans="1:9" s="2" customFormat="1" ht="15.75" x14ac:dyDescent="0.2">
      <c r="A8" s="64">
        <v>1</v>
      </c>
      <c r="B8" s="61">
        <v>2</v>
      </c>
      <c r="C8" s="60">
        <v>3</v>
      </c>
      <c r="D8" s="61">
        <v>4</v>
      </c>
      <c r="E8" s="61" t="s">
        <v>64</v>
      </c>
      <c r="F8" s="61" t="s">
        <v>65</v>
      </c>
      <c r="G8" s="61" t="s">
        <v>66</v>
      </c>
      <c r="H8" s="61" t="s">
        <v>67</v>
      </c>
      <c r="I8" s="61">
        <v>9</v>
      </c>
    </row>
    <row r="9" spans="1:9" s="2" customFormat="1" ht="28.5" x14ac:dyDescent="0.2">
      <c r="A9" s="62" t="s">
        <v>13</v>
      </c>
      <c r="B9" s="70">
        <f>SUM(B10+B12+B13+B18+B23+B25+B29+B30+B31+B35)</f>
        <v>839489.6</v>
      </c>
      <c r="C9" s="70">
        <f>SUM(C10+C12+C13+C18+C23+C25+C29+C30+C31+C35)</f>
        <v>798102</v>
      </c>
      <c r="D9" s="70">
        <f>SUM(D10+D12+D13+D18+D23+D24+D25+D29+D30+D31+D35+D36)</f>
        <v>788532.9</v>
      </c>
      <c r="E9" s="70">
        <f>D9-B9</f>
        <v>-50956.699999999953</v>
      </c>
      <c r="F9" s="70">
        <f>D9/B9*100</f>
        <v>93.930037965925976</v>
      </c>
      <c r="G9" s="70">
        <f>D9-C9</f>
        <v>-9569.0999999999767</v>
      </c>
      <c r="H9" s="70">
        <f>D9/C9*100</f>
        <v>98.801017915003357</v>
      </c>
      <c r="I9" s="81"/>
    </row>
    <row r="10" spans="1:9" s="2" customFormat="1" ht="15.75" x14ac:dyDescent="0.2">
      <c r="A10" s="56" t="s">
        <v>14</v>
      </c>
      <c r="B10" s="70">
        <f>B11</f>
        <v>399998</v>
      </c>
      <c r="C10" s="70">
        <f>C11</f>
        <v>390000</v>
      </c>
      <c r="D10" s="70">
        <f>D11</f>
        <v>387942.8</v>
      </c>
      <c r="E10" s="70">
        <f t="shared" ref="E10:E43" si="0">D10-B10</f>
        <v>-12055.200000000012</v>
      </c>
      <c r="F10" s="70">
        <f t="shared" ref="F10:F41" si="1">D10/B10*100</f>
        <v>96.986184930924651</v>
      </c>
      <c r="G10" s="70">
        <f t="shared" ref="G10:G43" si="2">D10-C10</f>
        <v>-2057.2000000000116</v>
      </c>
      <c r="H10" s="70">
        <f t="shared" ref="H10:H44" si="3">D10/C10*100</f>
        <v>99.472512820512819</v>
      </c>
      <c r="I10" s="81"/>
    </row>
    <row r="11" spans="1:9" s="2" customFormat="1" ht="135" x14ac:dyDescent="0.2">
      <c r="A11" s="57" t="s">
        <v>15</v>
      </c>
      <c r="B11" s="71">
        <v>399998</v>
      </c>
      <c r="C11" s="71">
        <v>390000</v>
      </c>
      <c r="D11" s="72">
        <v>387942.8</v>
      </c>
      <c r="E11" s="72">
        <f t="shared" si="0"/>
        <v>-12055.200000000012</v>
      </c>
      <c r="F11" s="72">
        <f t="shared" si="1"/>
        <v>96.986184930924651</v>
      </c>
      <c r="G11" s="72">
        <f t="shared" si="2"/>
        <v>-2057.2000000000116</v>
      </c>
      <c r="H11" s="72">
        <f t="shared" si="3"/>
        <v>99.472512820512819</v>
      </c>
      <c r="I11" s="58" t="s">
        <v>81</v>
      </c>
    </row>
    <row r="12" spans="1:9" s="2" customFormat="1" ht="75" customHeight="1" x14ac:dyDescent="0.2">
      <c r="A12" s="56" t="s">
        <v>16</v>
      </c>
      <c r="B12" s="73">
        <v>12700</v>
      </c>
      <c r="C12" s="73">
        <v>15132.8</v>
      </c>
      <c r="D12" s="70">
        <v>15081.3</v>
      </c>
      <c r="E12" s="70">
        <f t="shared" si="0"/>
        <v>2381.2999999999993</v>
      </c>
      <c r="F12" s="70">
        <f t="shared" si="1"/>
        <v>118.7503937007874</v>
      </c>
      <c r="G12" s="70">
        <f t="shared" si="2"/>
        <v>-51.5</v>
      </c>
      <c r="H12" s="70">
        <f t="shared" si="3"/>
        <v>99.659679636286739</v>
      </c>
      <c r="I12" s="79" t="s">
        <v>68</v>
      </c>
    </row>
    <row r="13" spans="1:9" s="2" customFormat="1" ht="19.5" customHeight="1" x14ac:dyDescent="0.2">
      <c r="A13" s="56" t="s">
        <v>17</v>
      </c>
      <c r="B13" s="70">
        <f>B14+B17+B15+B16</f>
        <v>203717</v>
      </c>
      <c r="C13" s="70">
        <f>C14+C15+C16+C17</f>
        <v>171179.4</v>
      </c>
      <c r="D13" s="70">
        <f>D14+D15+D16+D17</f>
        <v>168196.4</v>
      </c>
      <c r="E13" s="70">
        <f t="shared" si="0"/>
        <v>-35520.600000000006</v>
      </c>
      <c r="F13" s="70">
        <f t="shared" si="1"/>
        <v>82.56375265687204</v>
      </c>
      <c r="G13" s="70">
        <f t="shared" si="2"/>
        <v>-2983</v>
      </c>
      <c r="H13" s="70">
        <f t="shared" si="3"/>
        <v>98.257383773982156</v>
      </c>
      <c r="I13" s="81"/>
    </row>
    <row r="14" spans="1:9" s="2" customFormat="1" ht="60" x14ac:dyDescent="0.2">
      <c r="A14" s="57" t="s">
        <v>18</v>
      </c>
      <c r="B14" s="72">
        <v>153755</v>
      </c>
      <c r="C14" s="72">
        <v>158289</v>
      </c>
      <c r="D14" s="72">
        <v>155209.79999999999</v>
      </c>
      <c r="E14" s="72">
        <f t="shared" si="0"/>
        <v>1454.7999999999884</v>
      </c>
      <c r="F14" s="72">
        <f t="shared" si="1"/>
        <v>100.94618061201261</v>
      </c>
      <c r="G14" s="72">
        <f t="shared" si="2"/>
        <v>-3079.2000000000116</v>
      </c>
      <c r="H14" s="72">
        <f t="shared" si="3"/>
        <v>98.054697420540904</v>
      </c>
      <c r="I14" s="79" t="s">
        <v>73</v>
      </c>
    </row>
    <row r="15" spans="1:9" s="2" customFormat="1" ht="60" x14ac:dyDescent="0.2">
      <c r="A15" s="57" t="s">
        <v>19</v>
      </c>
      <c r="B15" s="72">
        <v>27531</v>
      </c>
      <c r="C15" s="72">
        <v>27644</v>
      </c>
      <c r="D15" s="72">
        <v>27904.2</v>
      </c>
      <c r="E15" s="72">
        <f t="shared" si="0"/>
        <v>373.20000000000073</v>
      </c>
      <c r="F15" s="72">
        <f>D15/B15*100</f>
        <v>101.35556282009372</v>
      </c>
      <c r="G15" s="72">
        <f>D15-C15</f>
        <v>260.20000000000073</v>
      </c>
      <c r="H15" s="72">
        <f t="shared" si="3"/>
        <v>100.94125307480827</v>
      </c>
      <c r="I15" s="79" t="s">
        <v>73</v>
      </c>
    </row>
    <row r="16" spans="1:9" s="2" customFormat="1" ht="60" x14ac:dyDescent="0.2">
      <c r="A16" s="57" t="s">
        <v>20</v>
      </c>
      <c r="B16" s="72">
        <v>15005</v>
      </c>
      <c r="C16" s="72">
        <v>-21142.6</v>
      </c>
      <c r="D16" s="72">
        <v>-21141.4</v>
      </c>
      <c r="E16" s="72">
        <f t="shared" si="0"/>
        <v>-36146.400000000001</v>
      </c>
      <c r="F16" s="72">
        <f t="shared" si="1"/>
        <v>-140.89570143285573</v>
      </c>
      <c r="G16" s="72">
        <f t="shared" si="2"/>
        <v>1.1999999999970896</v>
      </c>
      <c r="H16" s="72">
        <f t="shared" si="3"/>
        <v>99.994324255295012</v>
      </c>
      <c r="I16" s="79" t="s">
        <v>73</v>
      </c>
    </row>
    <row r="17" spans="1:9" s="2" customFormat="1" ht="60" x14ac:dyDescent="0.2">
      <c r="A17" s="57" t="s">
        <v>21</v>
      </c>
      <c r="B17" s="72">
        <v>7426</v>
      </c>
      <c r="C17" s="72">
        <v>6389</v>
      </c>
      <c r="D17" s="72">
        <v>6223.8</v>
      </c>
      <c r="E17" s="72">
        <f t="shared" si="0"/>
        <v>-1202.1999999999998</v>
      </c>
      <c r="F17" s="72">
        <f t="shared" si="1"/>
        <v>83.810934554268783</v>
      </c>
      <c r="G17" s="72">
        <f t="shared" si="2"/>
        <v>-165.19999999999982</v>
      </c>
      <c r="H17" s="72">
        <f t="shared" si="3"/>
        <v>97.414305838159336</v>
      </c>
      <c r="I17" s="79" t="s">
        <v>73</v>
      </c>
    </row>
    <row r="18" spans="1:9" s="2" customFormat="1" ht="15.75" x14ac:dyDescent="0.2">
      <c r="A18" s="56" t="s">
        <v>22</v>
      </c>
      <c r="B18" s="70">
        <f>SUM(B19:B22)</f>
        <v>169395</v>
      </c>
      <c r="C18" s="70">
        <f>SUM(C19:C22)</f>
        <v>177175</v>
      </c>
      <c r="D18" s="70">
        <f>SUM(D19:D22)</f>
        <v>169766.2</v>
      </c>
      <c r="E18" s="70">
        <f t="shared" si="0"/>
        <v>371.20000000001164</v>
      </c>
      <c r="F18" s="70">
        <f t="shared" si="1"/>
        <v>100.2191327961274</v>
      </c>
      <c r="G18" s="70">
        <f t="shared" si="2"/>
        <v>-7408.7999999999884</v>
      </c>
      <c r="H18" s="70">
        <f t="shared" si="3"/>
        <v>95.818371666431503</v>
      </c>
      <c r="I18" s="79"/>
    </row>
    <row r="19" spans="1:9" s="2" customFormat="1" ht="60" x14ac:dyDescent="0.2">
      <c r="A19" s="57" t="s">
        <v>23</v>
      </c>
      <c r="B19" s="72">
        <v>4427</v>
      </c>
      <c r="C19" s="72">
        <v>4964</v>
      </c>
      <c r="D19" s="72">
        <v>4309</v>
      </c>
      <c r="E19" s="72">
        <f>D19-B19</f>
        <v>-118</v>
      </c>
      <c r="F19" s="72">
        <f t="shared" si="1"/>
        <v>97.334538061892928</v>
      </c>
      <c r="G19" s="72">
        <f t="shared" si="2"/>
        <v>-655</v>
      </c>
      <c r="H19" s="72">
        <f t="shared" si="3"/>
        <v>86.804995970991143</v>
      </c>
      <c r="I19" s="79" t="s">
        <v>73</v>
      </c>
    </row>
    <row r="20" spans="1:9" s="2" customFormat="1" ht="60" x14ac:dyDescent="0.2">
      <c r="A20" s="59" t="s">
        <v>24</v>
      </c>
      <c r="B20" s="72">
        <v>85893</v>
      </c>
      <c r="C20" s="72">
        <v>89033</v>
      </c>
      <c r="D20" s="72">
        <v>85335.1</v>
      </c>
      <c r="E20" s="72">
        <f t="shared" si="0"/>
        <v>-557.89999999999418</v>
      </c>
      <c r="F20" s="72">
        <f t="shared" si="1"/>
        <v>99.350470934767685</v>
      </c>
      <c r="G20" s="72">
        <f t="shared" si="2"/>
        <v>-3697.8999999999942</v>
      </c>
      <c r="H20" s="72">
        <f t="shared" si="3"/>
        <v>95.846596205901193</v>
      </c>
      <c r="I20" s="79" t="s">
        <v>73</v>
      </c>
    </row>
    <row r="21" spans="1:9" s="2" customFormat="1" ht="60" x14ac:dyDescent="0.2">
      <c r="A21" s="57" t="s">
        <v>25</v>
      </c>
      <c r="B21" s="72">
        <v>60414</v>
      </c>
      <c r="C21" s="72">
        <v>61649</v>
      </c>
      <c r="D21" s="72">
        <v>60949.599999999999</v>
      </c>
      <c r="E21" s="72">
        <f t="shared" si="0"/>
        <v>535.59999999999854</v>
      </c>
      <c r="F21" s="72">
        <f t="shared" si="1"/>
        <v>100.8865494752872</v>
      </c>
      <c r="G21" s="72">
        <f t="shared" si="2"/>
        <v>-699.40000000000146</v>
      </c>
      <c r="H21" s="72">
        <f t="shared" si="3"/>
        <v>98.865512822592422</v>
      </c>
      <c r="I21" s="79" t="s">
        <v>73</v>
      </c>
    </row>
    <row r="22" spans="1:9" s="2" customFormat="1" ht="60" x14ac:dyDescent="0.2">
      <c r="A22" s="57" t="s">
        <v>26</v>
      </c>
      <c r="B22" s="72">
        <v>18661</v>
      </c>
      <c r="C22" s="72">
        <v>21529</v>
      </c>
      <c r="D22" s="72">
        <v>19172.5</v>
      </c>
      <c r="E22" s="72">
        <f t="shared" si="0"/>
        <v>511.5</v>
      </c>
      <c r="F22" s="72">
        <f t="shared" si="1"/>
        <v>102.74101066395156</v>
      </c>
      <c r="G22" s="72">
        <f t="shared" si="2"/>
        <v>-2356.5</v>
      </c>
      <c r="H22" s="72">
        <f t="shared" si="3"/>
        <v>89.054298852710303</v>
      </c>
      <c r="I22" s="79" t="s">
        <v>73</v>
      </c>
    </row>
    <row r="23" spans="1:9" s="2" customFormat="1" ht="60" x14ac:dyDescent="0.2">
      <c r="A23" s="56" t="s">
        <v>27</v>
      </c>
      <c r="B23" s="70">
        <v>8147.7</v>
      </c>
      <c r="C23" s="70">
        <f>8500+20.9</f>
        <v>8520.9</v>
      </c>
      <c r="D23" s="70">
        <f>8390.6+20.9</f>
        <v>8411.5</v>
      </c>
      <c r="E23" s="70">
        <f t="shared" si="0"/>
        <v>263.80000000000018</v>
      </c>
      <c r="F23" s="70">
        <f t="shared" si="1"/>
        <v>103.23772352933958</v>
      </c>
      <c r="G23" s="70">
        <f t="shared" si="2"/>
        <v>-109.39999999999964</v>
      </c>
      <c r="H23" s="70">
        <f t="shared" si="3"/>
        <v>98.716098064758413</v>
      </c>
      <c r="I23" s="79" t="s">
        <v>73</v>
      </c>
    </row>
    <row r="24" spans="1:9" s="2" customFormat="1" ht="42.75" x14ac:dyDescent="0.2">
      <c r="A24" s="56" t="s">
        <v>63</v>
      </c>
      <c r="B24" s="70">
        <v>0</v>
      </c>
      <c r="C24" s="70">
        <v>0</v>
      </c>
      <c r="D24" s="70">
        <v>0</v>
      </c>
      <c r="E24" s="70">
        <f t="shared" si="0"/>
        <v>0</v>
      </c>
      <c r="F24" s="70"/>
      <c r="G24" s="70">
        <f t="shared" si="2"/>
        <v>0</v>
      </c>
      <c r="H24" s="70"/>
      <c r="I24" s="79"/>
    </row>
    <row r="25" spans="1:9" ht="57" x14ac:dyDescent="0.2">
      <c r="A25" s="56" t="s">
        <v>29</v>
      </c>
      <c r="B25" s="70">
        <f>B26+B27+B28</f>
        <v>24624.400000000001</v>
      </c>
      <c r="C25" s="70">
        <f>C26+C27+C28</f>
        <v>20130</v>
      </c>
      <c r="D25" s="70">
        <f>D26+D27+D28</f>
        <v>20554.900000000001</v>
      </c>
      <c r="E25" s="70">
        <f t="shared" si="0"/>
        <v>-4069.5</v>
      </c>
      <c r="F25" s="70">
        <f t="shared" si="1"/>
        <v>83.47370900407725</v>
      </c>
      <c r="G25" s="70">
        <f t="shared" si="2"/>
        <v>424.90000000000146</v>
      </c>
      <c r="H25" s="70">
        <f t="shared" si="3"/>
        <v>102.11077993045208</v>
      </c>
      <c r="I25" s="79"/>
    </row>
    <row r="26" spans="1:9" ht="138.75" customHeight="1" x14ac:dyDescent="0.2">
      <c r="A26" s="57" t="s">
        <v>48</v>
      </c>
      <c r="B26" s="74">
        <v>14558.9</v>
      </c>
      <c r="C26" s="74">
        <v>10800</v>
      </c>
      <c r="D26" s="72">
        <v>10686.9</v>
      </c>
      <c r="E26" s="72">
        <f t="shared" si="0"/>
        <v>-3872</v>
      </c>
      <c r="F26" s="72">
        <f t="shared" si="1"/>
        <v>73.404584137537867</v>
      </c>
      <c r="G26" s="72">
        <f t="shared" si="2"/>
        <v>-113.10000000000036</v>
      </c>
      <c r="H26" s="72">
        <f t="shared" si="3"/>
        <v>98.952777777777783</v>
      </c>
      <c r="I26" s="79" t="s">
        <v>74</v>
      </c>
    </row>
    <row r="27" spans="1:9" ht="121.5" customHeight="1" x14ac:dyDescent="0.2">
      <c r="A27" s="58" t="s">
        <v>49</v>
      </c>
      <c r="B27" s="72">
        <v>19.8</v>
      </c>
      <c r="C27" s="72">
        <v>25</v>
      </c>
      <c r="D27" s="72">
        <v>25</v>
      </c>
      <c r="E27" s="72">
        <f t="shared" si="0"/>
        <v>5.1999999999999993</v>
      </c>
      <c r="F27" s="72">
        <f t="shared" si="1"/>
        <v>126.26262626262626</v>
      </c>
      <c r="G27" s="72">
        <f t="shared" si="2"/>
        <v>0</v>
      </c>
      <c r="H27" s="72">
        <f t="shared" si="3"/>
        <v>100</v>
      </c>
      <c r="I27" s="79" t="s">
        <v>74</v>
      </c>
    </row>
    <row r="28" spans="1:9" ht="125.25" customHeight="1" x14ac:dyDescent="0.2">
      <c r="A28" s="65" t="s">
        <v>50</v>
      </c>
      <c r="B28" s="72">
        <f>5444.6+4601.1</f>
        <v>10045.700000000001</v>
      </c>
      <c r="C28" s="72">
        <v>9305</v>
      </c>
      <c r="D28" s="72">
        <v>9843</v>
      </c>
      <c r="E28" s="72">
        <f t="shared" si="0"/>
        <v>-202.70000000000073</v>
      </c>
      <c r="F28" s="72">
        <f t="shared" si="1"/>
        <v>97.982221248892557</v>
      </c>
      <c r="G28" s="72">
        <f t="shared" si="2"/>
        <v>538</v>
      </c>
      <c r="H28" s="72">
        <f t="shared" si="3"/>
        <v>105.78183772165501</v>
      </c>
      <c r="I28" s="79" t="s">
        <v>74</v>
      </c>
    </row>
    <row r="29" spans="1:9" ht="42.75" x14ac:dyDescent="0.2">
      <c r="A29" s="66" t="s">
        <v>34</v>
      </c>
      <c r="B29" s="70">
        <v>2366</v>
      </c>
      <c r="C29" s="70">
        <v>2366</v>
      </c>
      <c r="D29" s="70">
        <v>1924.4</v>
      </c>
      <c r="E29" s="70">
        <f t="shared" si="0"/>
        <v>-441.59999999999991</v>
      </c>
      <c r="F29" s="70">
        <f t="shared" si="1"/>
        <v>81.335587489433649</v>
      </c>
      <c r="G29" s="70">
        <f t="shared" si="2"/>
        <v>-441.59999999999991</v>
      </c>
      <c r="H29" s="70">
        <f t="shared" si="3"/>
        <v>81.335587489433649</v>
      </c>
      <c r="I29" s="79" t="s">
        <v>82</v>
      </c>
    </row>
    <row r="30" spans="1:9" ht="48.75" customHeight="1" x14ac:dyDescent="0.2">
      <c r="A30" s="66" t="s">
        <v>35</v>
      </c>
      <c r="B30" s="73">
        <v>1146.5</v>
      </c>
      <c r="C30" s="73">
        <v>2075.6</v>
      </c>
      <c r="D30" s="70">
        <v>2146.9</v>
      </c>
      <c r="E30" s="70">
        <f t="shared" si="0"/>
        <v>1000.4000000000001</v>
      </c>
      <c r="F30" s="70">
        <f t="shared" si="1"/>
        <v>187.25686873092019</v>
      </c>
      <c r="G30" s="70">
        <f t="shared" si="2"/>
        <v>71.300000000000182</v>
      </c>
      <c r="H30" s="70">
        <f t="shared" si="3"/>
        <v>103.43515128155715</v>
      </c>
      <c r="I30" s="79" t="s">
        <v>71</v>
      </c>
    </row>
    <row r="31" spans="1:9" ht="42.75" x14ac:dyDescent="0.2">
      <c r="A31" s="56" t="s">
        <v>36</v>
      </c>
      <c r="B31" s="75">
        <f>SUM(B32:B34)</f>
        <v>11086.7</v>
      </c>
      <c r="C31" s="75">
        <f>SUM(C32:C34)</f>
        <v>5022.3</v>
      </c>
      <c r="D31" s="76">
        <f>SUM(D32:D34)</f>
        <v>5266.5</v>
      </c>
      <c r="E31" s="70">
        <f t="shared" si="0"/>
        <v>-5820.2000000000007</v>
      </c>
      <c r="F31" s="70">
        <f t="shared" si="1"/>
        <v>47.502863791750471</v>
      </c>
      <c r="G31" s="70">
        <f t="shared" si="2"/>
        <v>244.19999999999982</v>
      </c>
      <c r="H31" s="70">
        <f t="shared" si="3"/>
        <v>104.86231407920674</v>
      </c>
      <c r="I31" s="82"/>
    </row>
    <row r="32" spans="1:9" ht="155.25" customHeight="1" x14ac:dyDescent="0.2">
      <c r="A32" s="67" t="s">
        <v>51</v>
      </c>
      <c r="B32" s="78">
        <v>2996.7</v>
      </c>
      <c r="C32" s="78">
        <v>2300</v>
      </c>
      <c r="D32" s="77">
        <v>2426.3000000000002</v>
      </c>
      <c r="E32" s="72">
        <f t="shared" si="0"/>
        <v>-570.39999999999964</v>
      </c>
      <c r="F32" s="72">
        <f t="shared" si="1"/>
        <v>80.965728968532062</v>
      </c>
      <c r="G32" s="72">
        <f t="shared" si="2"/>
        <v>126.30000000000018</v>
      </c>
      <c r="H32" s="72">
        <f t="shared" si="3"/>
        <v>105.4913043478261</v>
      </c>
      <c r="I32" s="79" t="s">
        <v>74</v>
      </c>
    </row>
    <row r="33" spans="1:9" ht="155.25" customHeight="1" x14ac:dyDescent="0.2">
      <c r="A33" s="67" t="s">
        <v>80</v>
      </c>
      <c r="B33" s="78">
        <v>0</v>
      </c>
      <c r="C33" s="78">
        <v>22.3</v>
      </c>
      <c r="D33" s="77">
        <v>22.3</v>
      </c>
      <c r="E33" s="72">
        <f t="shared" si="0"/>
        <v>22.3</v>
      </c>
      <c r="F33" s="72">
        <v>0</v>
      </c>
      <c r="G33" s="72">
        <f t="shared" si="2"/>
        <v>0</v>
      </c>
      <c r="H33" s="72">
        <f t="shared" si="3"/>
        <v>100</v>
      </c>
      <c r="I33" s="79" t="s">
        <v>83</v>
      </c>
    </row>
    <row r="34" spans="1:9" ht="105" x14ac:dyDescent="0.2">
      <c r="A34" s="67" t="s">
        <v>52</v>
      </c>
      <c r="B34" s="78">
        <v>8090</v>
      </c>
      <c r="C34" s="78">
        <v>2700</v>
      </c>
      <c r="D34" s="77">
        <v>2817.9</v>
      </c>
      <c r="E34" s="72">
        <f t="shared" si="0"/>
        <v>-5272.1</v>
      </c>
      <c r="F34" s="72">
        <f t="shared" si="1"/>
        <v>34.831891223733003</v>
      </c>
      <c r="G34" s="72">
        <f t="shared" si="2"/>
        <v>117.90000000000009</v>
      </c>
      <c r="H34" s="72">
        <f t="shared" si="3"/>
        <v>104.36666666666667</v>
      </c>
      <c r="I34" s="79" t="s">
        <v>75</v>
      </c>
    </row>
    <row r="35" spans="1:9" ht="38.25" customHeight="1" x14ac:dyDescent="0.2">
      <c r="A35" s="56" t="s">
        <v>39</v>
      </c>
      <c r="B35" s="70">
        <v>6308.3</v>
      </c>
      <c r="C35" s="70">
        <v>6500</v>
      </c>
      <c r="D35" s="70">
        <v>9140.6</v>
      </c>
      <c r="E35" s="70">
        <f t="shared" si="0"/>
        <v>2832.3</v>
      </c>
      <c r="F35" s="70">
        <f t="shared" si="1"/>
        <v>144.89799153496188</v>
      </c>
      <c r="G35" s="70">
        <f t="shared" si="2"/>
        <v>2640.6000000000004</v>
      </c>
      <c r="H35" s="70">
        <f t="shared" si="3"/>
        <v>140.6246153846154</v>
      </c>
      <c r="I35" s="79" t="s">
        <v>69</v>
      </c>
    </row>
    <row r="36" spans="1:9" ht="38.25" customHeight="1" x14ac:dyDescent="0.2">
      <c r="A36" s="56" t="s">
        <v>84</v>
      </c>
      <c r="B36" s="70">
        <v>0</v>
      </c>
      <c r="C36" s="70">
        <v>0</v>
      </c>
      <c r="D36" s="70">
        <v>101.4</v>
      </c>
      <c r="E36" s="70">
        <f t="shared" si="0"/>
        <v>101.4</v>
      </c>
      <c r="F36" s="70">
        <v>0</v>
      </c>
      <c r="G36" s="70">
        <f t="shared" si="2"/>
        <v>101.4</v>
      </c>
      <c r="H36" s="70">
        <v>0</v>
      </c>
      <c r="I36" s="79"/>
    </row>
    <row r="37" spans="1:9" ht="14.25" x14ac:dyDescent="0.2">
      <c r="A37" s="56" t="s">
        <v>41</v>
      </c>
      <c r="B37" s="70">
        <f>B38</f>
        <v>4259019.8999999994</v>
      </c>
      <c r="C37" s="70">
        <f>C38</f>
        <v>4851139.0999999996</v>
      </c>
      <c r="D37" s="70">
        <f t="shared" ref="D37:H37" si="4">D38</f>
        <v>4646335.7</v>
      </c>
      <c r="E37" s="70">
        <f t="shared" si="4"/>
        <v>387315.80000000075</v>
      </c>
      <c r="F37" s="70">
        <f t="shared" si="4"/>
        <v>109.09401245108062</v>
      </c>
      <c r="G37" s="70">
        <f t="shared" si="4"/>
        <v>-204803.39999999944</v>
      </c>
      <c r="H37" s="70">
        <f t="shared" si="4"/>
        <v>95.778241032090804</v>
      </c>
      <c r="I37" s="81"/>
    </row>
    <row r="38" spans="1:9" ht="42.75" x14ac:dyDescent="0.2">
      <c r="A38" s="56" t="s">
        <v>2</v>
      </c>
      <c r="B38" s="70">
        <f>B40+B41+B42+B39</f>
        <v>4259019.8999999994</v>
      </c>
      <c r="C38" s="70">
        <f>C40+C41+C42+C39</f>
        <v>4851139.0999999996</v>
      </c>
      <c r="D38" s="70">
        <f>D40+D41+D42+D39+D43</f>
        <v>4646335.7</v>
      </c>
      <c r="E38" s="70">
        <f t="shared" si="0"/>
        <v>387315.80000000075</v>
      </c>
      <c r="F38" s="70">
        <f t="shared" si="1"/>
        <v>109.09401245108062</v>
      </c>
      <c r="G38" s="70">
        <f t="shared" si="2"/>
        <v>-204803.39999999944</v>
      </c>
      <c r="H38" s="70">
        <f t="shared" si="3"/>
        <v>95.778241032090804</v>
      </c>
      <c r="I38" s="81"/>
    </row>
    <row r="39" spans="1:9" ht="50.25" customHeight="1" x14ac:dyDescent="0.2">
      <c r="A39" s="57" t="s">
        <v>42</v>
      </c>
      <c r="B39" s="72">
        <v>917075.8</v>
      </c>
      <c r="C39" s="79">
        <v>1422671.1</v>
      </c>
      <c r="D39" s="72">
        <v>1422671.1</v>
      </c>
      <c r="E39" s="72">
        <f t="shared" si="0"/>
        <v>505595.30000000005</v>
      </c>
      <c r="F39" s="72">
        <f t="shared" si="1"/>
        <v>155.13124433116653</v>
      </c>
      <c r="G39" s="72">
        <f t="shared" si="2"/>
        <v>0</v>
      </c>
      <c r="H39" s="72">
        <f t="shared" si="3"/>
        <v>100</v>
      </c>
      <c r="I39" s="79" t="s">
        <v>70</v>
      </c>
    </row>
    <row r="40" spans="1:9" ht="154.5" customHeight="1" x14ac:dyDescent="0.2">
      <c r="A40" s="68" t="s">
        <v>53</v>
      </c>
      <c r="B40" s="72">
        <v>1459266.7</v>
      </c>
      <c r="C40" s="72">
        <v>1878993.8</v>
      </c>
      <c r="D40" s="72">
        <v>1701853</v>
      </c>
      <c r="E40" s="72">
        <f t="shared" si="0"/>
        <v>242586.30000000005</v>
      </c>
      <c r="F40" s="72">
        <f t="shared" si="1"/>
        <v>116.62384949920394</v>
      </c>
      <c r="G40" s="72">
        <f t="shared" si="2"/>
        <v>-177140.80000000005</v>
      </c>
      <c r="H40" s="72">
        <f t="shared" si="3"/>
        <v>90.572571341108201</v>
      </c>
      <c r="I40" s="79" t="s">
        <v>85</v>
      </c>
    </row>
    <row r="41" spans="1:9" ht="81" customHeight="1" x14ac:dyDescent="0.2">
      <c r="A41" s="68" t="s">
        <v>54</v>
      </c>
      <c r="B41" s="72">
        <v>232874.9</v>
      </c>
      <c r="C41" s="72">
        <v>228257.8</v>
      </c>
      <c r="D41" s="72">
        <v>224239.3</v>
      </c>
      <c r="E41" s="72">
        <f t="shared" si="0"/>
        <v>-8635.6000000000058</v>
      </c>
      <c r="F41" s="72">
        <f t="shared" si="1"/>
        <v>96.291742905740378</v>
      </c>
      <c r="G41" s="72">
        <f t="shared" si="2"/>
        <v>-4018.5</v>
      </c>
      <c r="H41" s="72">
        <f t="shared" si="3"/>
        <v>98.239490611054691</v>
      </c>
      <c r="I41" s="79" t="s">
        <v>72</v>
      </c>
    </row>
    <row r="42" spans="1:9" ht="96.75" customHeight="1" x14ac:dyDescent="0.2">
      <c r="A42" s="68" t="s">
        <v>45</v>
      </c>
      <c r="B42" s="72">
        <v>1649802.5</v>
      </c>
      <c r="C42" s="72">
        <v>1321216.3999999999</v>
      </c>
      <c r="D42" s="72">
        <v>1298962.1000000001</v>
      </c>
      <c r="E42" s="72">
        <f t="shared" si="0"/>
        <v>-350840.39999999991</v>
      </c>
      <c r="F42" s="72">
        <f>D42/B42*100</f>
        <v>78.73440002666986</v>
      </c>
      <c r="G42" s="72">
        <f t="shared" si="2"/>
        <v>-22254.299999999814</v>
      </c>
      <c r="H42" s="72">
        <f t="shared" si="3"/>
        <v>98.315620363174432</v>
      </c>
      <c r="I42" s="79" t="s">
        <v>86</v>
      </c>
    </row>
    <row r="43" spans="1:9" ht="42.75" x14ac:dyDescent="0.2">
      <c r="A43" s="66" t="s">
        <v>55</v>
      </c>
      <c r="B43" s="70"/>
      <c r="C43" s="72">
        <v>0</v>
      </c>
      <c r="D43" s="70">
        <v>-1389.8</v>
      </c>
      <c r="E43" s="70">
        <f t="shared" si="0"/>
        <v>-1389.8</v>
      </c>
      <c r="F43" s="70"/>
      <c r="G43" s="70">
        <f t="shared" si="2"/>
        <v>-1389.8</v>
      </c>
      <c r="H43" s="72"/>
      <c r="I43" s="81"/>
    </row>
    <row r="44" spans="1:9" ht="14.25" x14ac:dyDescent="0.2">
      <c r="A44" s="56" t="s">
        <v>47</v>
      </c>
      <c r="B44" s="70">
        <f>B37+B9</f>
        <v>5098509.4999999991</v>
      </c>
      <c r="C44" s="70">
        <f>C37+C9</f>
        <v>5649241.0999999996</v>
      </c>
      <c r="D44" s="70">
        <f>D37+D9</f>
        <v>5434868.6000000006</v>
      </c>
      <c r="E44" s="70">
        <f>D44-B44</f>
        <v>336359.10000000149</v>
      </c>
      <c r="F44" s="70">
        <f>D44/B44*100</f>
        <v>106.59720453595314</v>
      </c>
      <c r="G44" s="70">
        <f>G37+G9</f>
        <v>-214372.49999999942</v>
      </c>
      <c r="H44" s="70">
        <f t="shared" si="3"/>
        <v>96.205286759667601</v>
      </c>
      <c r="I44" s="81"/>
    </row>
    <row r="45" spans="1:9" ht="18.75" x14ac:dyDescent="0.2">
      <c r="A45" s="55"/>
      <c r="B45" s="39"/>
      <c r="C45" s="39"/>
      <c r="D45" s="39"/>
      <c r="E45" s="80"/>
      <c r="F45" s="40"/>
      <c r="G45" s="40"/>
      <c r="H45" s="40"/>
      <c r="I45" s="40"/>
    </row>
  </sheetData>
  <customSheetViews>
    <customSheetView guid="{E8FDC3CF-8E87-4852-91EF-CEDFD37BF8A9}" topLeftCell="A37">
      <selection activeCell="G39" sqref="G39"/>
      <pageMargins left="0.7" right="0.7" top="0.75" bottom="0.75" header="0.3" footer="0.3"/>
    </customSheetView>
    <customSheetView guid="{FCB47A28-853E-462A-A538-185AC765B38E}" topLeftCell="A37">
      <selection activeCell="G39" sqref="G39"/>
      <pageMargins left="0.7" right="0.7" top="0.75" bottom="0.75" header="0.3" footer="0.3"/>
    </customSheetView>
    <customSheetView guid="{E5971CB8-56EF-49E0-BFB8-470A8B290B42}">
      <pageMargins left="0.7" right="0.7" top="0.75" bottom="0.75" header="0.3" footer="0.3"/>
    </customSheetView>
    <customSheetView guid="{7A74AA8D-D100-4145-9CAC-DE0F65134241}">
      <pageMargins left="0.7" right="0.7" top="0.75" bottom="0.75" header="0.3" footer="0.3"/>
    </customSheetView>
    <customSheetView guid="{BB3E4003-59AE-4CA1-9218-5BD53A844C5A}">
      <pageMargins left="0.7" right="0.7" top="0.75" bottom="0.75" header="0.3" footer="0.3"/>
    </customSheetView>
    <customSheetView guid="{FAC5733E-A30A-4220-8114-C303E9CB1153}">
      <pageMargins left="0.7" right="0.7" top="0.75" bottom="0.75" header="0.3" footer="0.3"/>
    </customSheetView>
    <customSheetView guid="{5C05EEDE-724E-4D19-A838-7E16E11F1FFE}">
      <pageMargins left="0.7" right="0.7" top="0.75" bottom="0.75" header="0.3" footer="0.3"/>
    </customSheetView>
    <customSheetView guid="{9558695F-F1E3-4959-A11C-6392FA5B79A4}">
      <pageMargins left="0.7" right="0.7" top="0.75" bottom="0.75" header="0.3" footer="0.3"/>
    </customSheetView>
    <customSheetView guid="{0F6D550B-F2E5-4BB5-B401-E3F68D960FFA}">
      <pageMargins left="0.7" right="0.7" top="0.75" bottom="0.75" header="0.3" footer="0.3"/>
    </customSheetView>
    <customSheetView guid="{8EE2E44E-54BE-4A74-A5A6-73F757716C88}">
      <pageMargins left="0.7" right="0.7" top="0.75" bottom="0.75" header="0.3" footer="0.3"/>
    </customSheetView>
    <customSheetView guid="{D7D7E9B6-C8F2-4F19-82A0-6881760CF4FB}">
      <pageMargins left="0.7" right="0.7" top="0.75" bottom="0.75" header="0.3" footer="0.3"/>
    </customSheetView>
    <customSheetView guid="{7A4717C7-C0B0-4DFA-BBA1-09C28D53E164}">
      <pageMargins left="0.7" right="0.7" top="0.75" bottom="0.75" header="0.3" footer="0.3"/>
    </customSheetView>
  </customSheetViews>
  <mergeCells count="12">
    <mergeCell ref="H1:I1"/>
    <mergeCell ref="E6:F6"/>
    <mergeCell ref="E5:H5"/>
    <mergeCell ref="G6:H6"/>
    <mergeCell ref="A5:A7"/>
    <mergeCell ref="B5:B7"/>
    <mergeCell ref="C5:C7"/>
    <mergeCell ref="D5:D7"/>
    <mergeCell ref="I5:I7"/>
    <mergeCell ref="A2:I2"/>
    <mergeCell ref="A3:I3"/>
    <mergeCell ref="F4:I4"/>
  </mergeCells>
  <pageMargins left="0.19685039370078741" right="0.19685039370078741" top="0.39370078740157483" bottom="0.39370078740157483" header="0.31496062992125984" footer="0.31496062992125984"/>
  <pageSetup paperSize="9" scale="7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3"/>
  <sheetViews>
    <sheetView workbookViewId="0">
      <selection activeCell="B35" sqref="B35:F43"/>
    </sheetView>
  </sheetViews>
  <sheetFormatPr defaultRowHeight="12.75" x14ac:dyDescent="0.2"/>
  <cols>
    <col min="1" max="1" width="45.7109375" bestFit="1" customWidth="1"/>
    <col min="2" max="4" width="13.140625" bestFit="1" customWidth="1"/>
    <col min="5" max="6" width="12.5703125" bestFit="1" customWidth="1"/>
    <col min="7" max="7" width="42.85546875" bestFit="1" customWidth="1"/>
  </cols>
  <sheetData>
    <row r="2" spans="1:7" ht="15.75" x14ac:dyDescent="0.2">
      <c r="A2" s="98" t="s">
        <v>0</v>
      </c>
      <c r="B2" s="98"/>
      <c r="C2" s="98"/>
      <c r="D2" s="98"/>
      <c r="E2" s="98"/>
      <c r="F2" s="98"/>
      <c r="G2" s="98"/>
    </row>
    <row r="3" spans="1:7" ht="15.75" x14ac:dyDescent="0.2">
      <c r="A3" s="98" t="s">
        <v>6</v>
      </c>
      <c r="B3" s="98"/>
      <c r="C3" s="98"/>
      <c r="D3" s="98"/>
      <c r="E3" s="98"/>
      <c r="F3" s="98"/>
      <c r="G3" s="98"/>
    </row>
    <row r="4" spans="1:7" ht="15.75" x14ac:dyDescent="0.2">
      <c r="A4" s="5"/>
      <c r="B4" s="7"/>
      <c r="C4" s="1"/>
      <c r="D4" s="1"/>
      <c r="E4" s="48"/>
      <c r="F4" s="100" t="s">
        <v>1</v>
      </c>
      <c r="G4" s="100"/>
    </row>
    <row r="5" spans="1:7" ht="63" x14ac:dyDescent="0.2">
      <c r="A5" s="9" t="s">
        <v>7</v>
      </c>
      <c r="B5" s="11" t="s">
        <v>8</v>
      </c>
      <c r="C5" s="8" t="s">
        <v>4</v>
      </c>
      <c r="D5" s="8" t="s">
        <v>5</v>
      </c>
      <c r="E5" s="49" t="s">
        <v>9</v>
      </c>
      <c r="F5" s="49" t="s">
        <v>10</v>
      </c>
      <c r="G5" s="12"/>
    </row>
    <row r="6" spans="1:7" ht="15.75" x14ac:dyDescent="0.2">
      <c r="A6" s="9">
        <v>1</v>
      </c>
      <c r="B6" s="8">
        <v>2</v>
      </c>
      <c r="C6" s="10">
        <v>3</v>
      </c>
      <c r="D6" s="10">
        <v>4</v>
      </c>
      <c r="E6" s="50" t="s">
        <v>11</v>
      </c>
      <c r="F6" s="50" t="s">
        <v>12</v>
      </c>
      <c r="G6" s="12"/>
    </row>
    <row r="7" spans="1:7" ht="18.75" x14ac:dyDescent="0.25">
      <c r="A7" s="13" t="s">
        <v>13</v>
      </c>
      <c r="B7" s="14">
        <f>SUM(B8+B10+B11+B16+B21+B22+B23+B28+B29+B30+B33+B34)</f>
        <v>8710623</v>
      </c>
      <c r="C7" s="14">
        <f>SUM(C8+C10+C11+C16+C21+C22+C23+C28+C29+C30+C33+C34)</f>
        <v>9354034.6999999993</v>
      </c>
      <c r="D7" s="14">
        <f>SUM(D8+D10+D11+D16+D21+D22+D23+D28+D29+D30+D33+D34)</f>
        <v>9822665</v>
      </c>
      <c r="E7" s="51">
        <f>D7-C7</f>
        <v>468630.30000000075</v>
      </c>
      <c r="F7" s="52">
        <f>D7-B7</f>
        <v>1112042</v>
      </c>
      <c r="G7" s="3"/>
    </row>
    <row r="8" spans="1:7" ht="15.75" x14ac:dyDescent="0.25">
      <c r="A8" s="15" t="s">
        <v>14</v>
      </c>
      <c r="B8" s="16">
        <f>B9</f>
        <v>4542358</v>
      </c>
      <c r="C8" s="16">
        <f>C9</f>
        <v>4929470</v>
      </c>
      <c r="D8" s="16">
        <f>D9</f>
        <v>5369064</v>
      </c>
      <c r="E8" s="51">
        <f t="shared" ref="E8:E43" si="0">D8-C8</f>
        <v>439594</v>
      </c>
      <c r="F8" s="52">
        <f t="shared" ref="F8:F43" si="1">D8-B8</f>
        <v>826706</v>
      </c>
      <c r="G8" s="17"/>
    </row>
    <row r="9" spans="1:7" ht="15.75" x14ac:dyDescent="0.25">
      <c r="A9" s="18" t="s">
        <v>15</v>
      </c>
      <c r="B9" s="19">
        <v>4542358</v>
      </c>
      <c r="C9" s="19">
        <v>4929470</v>
      </c>
      <c r="D9" s="19">
        <v>5369064</v>
      </c>
      <c r="E9" s="51">
        <f t="shared" si="0"/>
        <v>439594</v>
      </c>
      <c r="F9" s="52">
        <f t="shared" si="1"/>
        <v>826706</v>
      </c>
      <c r="G9" s="17"/>
    </row>
    <row r="10" spans="1:7" ht="63" x14ac:dyDescent="0.25">
      <c r="A10" s="20" t="s">
        <v>16</v>
      </c>
      <c r="B10" s="21">
        <v>22928</v>
      </c>
      <c r="C10" s="21">
        <v>32862</v>
      </c>
      <c r="D10" s="21">
        <v>33105</v>
      </c>
      <c r="E10" s="51">
        <f t="shared" si="0"/>
        <v>243</v>
      </c>
      <c r="F10" s="52">
        <f t="shared" si="1"/>
        <v>10177</v>
      </c>
      <c r="G10" s="17"/>
    </row>
    <row r="11" spans="1:7" ht="15.75" x14ac:dyDescent="0.25">
      <c r="A11" s="15" t="s">
        <v>17</v>
      </c>
      <c r="B11" s="14">
        <f>B12+B15+B13+B14</f>
        <v>2248386</v>
      </c>
      <c r="C11" s="14">
        <f>C12+C15+C13+C14</f>
        <v>2524032</v>
      </c>
      <c r="D11" s="14">
        <f>D12+D15+D13+D14</f>
        <v>2678981</v>
      </c>
      <c r="E11" s="51">
        <f t="shared" si="0"/>
        <v>154949</v>
      </c>
      <c r="F11" s="52">
        <f t="shared" si="1"/>
        <v>430595</v>
      </c>
      <c r="G11" s="3"/>
    </row>
    <row r="12" spans="1:7" ht="31.5" x14ac:dyDescent="0.25">
      <c r="A12" s="22" t="s">
        <v>18</v>
      </c>
      <c r="B12" s="23">
        <v>1471403</v>
      </c>
      <c r="C12" s="23">
        <v>1618703</v>
      </c>
      <c r="D12" s="23">
        <v>1780570</v>
      </c>
      <c r="E12" s="51">
        <f t="shared" si="0"/>
        <v>161867</v>
      </c>
      <c r="F12" s="52">
        <f t="shared" si="1"/>
        <v>309167</v>
      </c>
      <c r="G12" s="17"/>
    </row>
    <row r="13" spans="1:7" ht="31.5" x14ac:dyDescent="0.25">
      <c r="A13" s="24" t="s">
        <v>19</v>
      </c>
      <c r="B13" s="23">
        <v>375982</v>
      </c>
      <c r="C13" s="23">
        <v>369100</v>
      </c>
      <c r="D13" s="23">
        <v>361311</v>
      </c>
      <c r="E13" s="51">
        <f t="shared" si="0"/>
        <v>-7789</v>
      </c>
      <c r="F13" s="52">
        <f t="shared" si="1"/>
        <v>-14671</v>
      </c>
      <c r="G13" s="17"/>
    </row>
    <row r="14" spans="1:7" ht="15.75" x14ac:dyDescent="0.25">
      <c r="A14" s="18" t="s">
        <v>20</v>
      </c>
      <c r="B14" s="23">
        <v>386016</v>
      </c>
      <c r="C14" s="23">
        <v>520000</v>
      </c>
      <c r="D14" s="23">
        <v>520000</v>
      </c>
      <c r="E14" s="51">
        <f t="shared" si="0"/>
        <v>0</v>
      </c>
      <c r="F14" s="52">
        <f t="shared" si="1"/>
        <v>133984</v>
      </c>
      <c r="G14" s="41"/>
    </row>
    <row r="15" spans="1:7" ht="31.5" x14ac:dyDescent="0.25">
      <c r="A15" s="22" t="s">
        <v>21</v>
      </c>
      <c r="B15" s="23">
        <v>14985</v>
      </c>
      <c r="C15" s="23">
        <v>16229</v>
      </c>
      <c r="D15" s="23">
        <v>17100</v>
      </c>
      <c r="E15" s="51">
        <f t="shared" si="0"/>
        <v>871</v>
      </c>
      <c r="F15" s="52">
        <f t="shared" si="1"/>
        <v>2115</v>
      </c>
      <c r="G15" s="17"/>
    </row>
    <row r="16" spans="1:7" ht="15.75" x14ac:dyDescent="0.25">
      <c r="A16" s="15" t="s">
        <v>22</v>
      </c>
      <c r="B16" s="14">
        <f>SUM(B17:B20)</f>
        <v>1157639</v>
      </c>
      <c r="C16" s="14">
        <f>SUM(C17:C20)</f>
        <v>1016400</v>
      </c>
      <c r="D16" s="14">
        <f>SUM(D17:D20)</f>
        <v>1105240</v>
      </c>
      <c r="E16" s="51">
        <f t="shared" si="0"/>
        <v>88840</v>
      </c>
      <c r="F16" s="52">
        <f t="shared" si="1"/>
        <v>-52399</v>
      </c>
      <c r="G16" s="6"/>
    </row>
    <row r="17" spans="1:7" ht="15.75" x14ac:dyDescent="0.25">
      <c r="A17" s="18" t="s">
        <v>23</v>
      </c>
      <c r="B17" s="23">
        <v>50928</v>
      </c>
      <c r="C17" s="23">
        <v>50000</v>
      </c>
      <c r="D17" s="23">
        <v>51000</v>
      </c>
      <c r="E17" s="51">
        <f t="shared" si="0"/>
        <v>1000</v>
      </c>
      <c r="F17" s="52">
        <f t="shared" si="1"/>
        <v>72</v>
      </c>
      <c r="G17" s="17"/>
    </row>
    <row r="18" spans="1:7" ht="15.75" x14ac:dyDescent="0.25">
      <c r="A18" s="53" t="s">
        <v>24</v>
      </c>
      <c r="B18" s="23">
        <v>540046</v>
      </c>
      <c r="C18" s="23">
        <v>406000</v>
      </c>
      <c r="D18" s="23">
        <v>486012</v>
      </c>
      <c r="E18" s="51">
        <f t="shared" si="0"/>
        <v>80012</v>
      </c>
      <c r="F18" s="52">
        <f t="shared" si="1"/>
        <v>-54034</v>
      </c>
      <c r="G18" s="42"/>
    </row>
    <row r="19" spans="1:7" ht="15.75" x14ac:dyDescent="0.25">
      <c r="A19" s="18" t="s">
        <v>25</v>
      </c>
      <c r="B19" s="23">
        <v>403046</v>
      </c>
      <c r="C19" s="23">
        <v>391400</v>
      </c>
      <c r="D19" s="23">
        <v>399228</v>
      </c>
      <c r="E19" s="51">
        <f t="shared" si="0"/>
        <v>7828</v>
      </c>
      <c r="F19" s="52">
        <f t="shared" si="1"/>
        <v>-3818</v>
      </c>
      <c r="G19" s="43"/>
    </row>
    <row r="20" spans="1:7" ht="15.75" x14ac:dyDescent="0.25">
      <c r="A20" s="18" t="s">
        <v>26</v>
      </c>
      <c r="B20" s="23">
        <v>163619</v>
      </c>
      <c r="C20" s="23">
        <v>169000</v>
      </c>
      <c r="D20" s="23">
        <v>169000</v>
      </c>
      <c r="E20" s="51">
        <f t="shared" si="0"/>
        <v>0</v>
      </c>
      <c r="F20" s="52">
        <f t="shared" si="1"/>
        <v>5381</v>
      </c>
      <c r="G20" s="43"/>
    </row>
    <row r="21" spans="1:7" ht="15.75" x14ac:dyDescent="0.25">
      <c r="A21" s="15" t="s">
        <v>27</v>
      </c>
      <c r="B21" s="16">
        <v>44421</v>
      </c>
      <c r="C21" s="16">
        <v>42000</v>
      </c>
      <c r="D21" s="16">
        <v>44080</v>
      </c>
      <c r="E21" s="51">
        <f t="shared" si="0"/>
        <v>2080</v>
      </c>
      <c r="F21" s="52">
        <f t="shared" si="1"/>
        <v>-341</v>
      </c>
      <c r="G21" s="43"/>
    </row>
    <row r="22" spans="1:7" ht="110.25" x14ac:dyDescent="0.25">
      <c r="A22" s="25" t="s">
        <v>28</v>
      </c>
      <c r="B22" s="16">
        <v>24</v>
      </c>
      <c r="C22" s="16">
        <v>0</v>
      </c>
      <c r="D22" s="16">
        <v>0</v>
      </c>
      <c r="E22" s="51">
        <f t="shared" si="0"/>
        <v>0</v>
      </c>
      <c r="F22" s="52">
        <f t="shared" si="1"/>
        <v>-24</v>
      </c>
      <c r="G22" s="4"/>
    </row>
    <row r="23" spans="1:7" ht="47.25" x14ac:dyDescent="0.25">
      <c r="A23" s="25" t="s">
        <v>29</v>
      </c>
      <c r="B23" s="26">
        <f>B24+B25+B26+B27</f>
        <v>423933</v>
      </c>
      <c r="C23" s="26">
        <f>C24+C25+C26+C27</f>
        <v>439210</v>
      </c>
      <c r="D23" s="26">
        <f>D24+D25+D26+D27</f>
        <v>410585</v>
      </c>
      <c r="E23" s="51">
        <f t="shared" si="0"/>
        <v>-28625</v>
      </c>
      <c r="F23" s="52">
        <f t="shared" si="1"/>
        <v>-13348</v>
      </c>
      <c r="G23" s="44"/>
    </row>
    <row r="24" spans="1:7" ht="78.75" x14ac:dyDescent="0.25">
      <c r="A24" s="24" t="s">
        <v>30</v>
      </c>
      <c r="B24" s="27">
        <v>1317</v>
      </c>
      <c r="C24" s="27">
        <v>1500</v>
      </c>
      <c r="D24" s="27">
        <v>1500</v>
      </c>
      <c r="E24" s="51">
        <f t="shared" si="0"/>
        <v>0</v>
      </c>
      <c r="F24" s="52">
        <f t="shared" si="1"/>
        <v>183</v>
      </c>
      <c r="G24" s="45"/>
    </row>
    <row r="25" spans="1:7" ht="141.75" x14ac:dyDescent="0.25">
      <c r="A25" s="28" t="s">
        <v>31</v>
      </c>
      <c r="B25" s="23">
        <v>356405</v>
      </c>
      <c r="C25" s="23">
        <v>379190</v>
      </c>
      <c r="D25" s="23">
        <v>373289</v>
      </c>
      <c r="E25" s="51">
        <f t="shared" si="0"/>
        <v>-5901</v>
      </c>
      <c r="F25" s="52">
        <f t="shared" si="1"/>
        <v>16884</v>
      </c>
      <c r="G25" s="46"/>
    </row>
    <row r="26" spans="1:7" ht="31.5" x14ac:dyDescent="0.25">
      <c r="A26" s="28" t="s">
        <v>32</v>
      </c>
      <c r="B26" s="23">
        <v>6259</v>
      </c>
      <c r="C26" s="23">
        <v>987</v>
      </c>
      <c r="D26" s="23">
        <v>1796</v>
      </c>
      <c r="E26" s="51">
        <f t="shared" si="0"/>
        <v>809</v>
      </c>
      <c r="F26" s="52">
        <f t="shared" si="1"/>
        <v>-4463</v>
      </c>
      <c r="G26" s="46"/>
    </row>
    <row r="27" spans="1:7" ht="173.25" x14ac:dyDescent="0.25">
      <c r="A27" s="29" t="s">
        <v>33</v>
      </c>
      <c r="B27" s="23">
        <v>59952</v>
      </c>
      <c r="C27" s="23">
        <v>57533</v>
      </c>
      <c r="D27" s="23">
        <v>34000</v>
      </c>
      <c r="E27" s="51">
        <f t="shared" si="0"/>
        <v>-23533</v>
      </c>
      <c r="F27" s="52">
        <f t="shared" si="1"/>
        <v>-25952</v>
      </c>
      <c r="G27" s="46"/>
    </row>
    <row r="28" spans="1:7" ht="31.5" x14ac:dyDescent="0.25">
      <c r="A28" s="30" t="s">
        <v>34</v>
      </c>
      <c r="B28" s="16">
        <v>25177</v>
      </c>
      <c r="C28" s="16">
        <v>19969</v>
      </c>
      <c r="D28" s="16">
        <v>19210</v>
      </c>
      <c r="E28" s="51">
        <f t="shared" si="0"/>
        <v>-759</v>
      </c>
      <c r="F28" s="52">
        <f t="shared" si="1"/>
        <v>-5967</v>
      </c>
      <c r="G28" s="45"/>
    </row>
    <row r="29" spans="1:7" ht="31.5" x14ac:dyDescent="0.25">
      <c r="A29" s="30" t="s">
        <v>35</v>
      </c>
      <c r="B29" s="21">
        <v>62262</v>
      </c>
      <c r="C29" s="21">
        <v>71478.7</v>
      </c>
      <c r="D29" s="21">
        <v>400</v>
      </c>
      <c r="E29" s="51">
        <f t="shared" si="0"/>
        <v>-71078.7</v>
      </c>
      <c r="F29" s="52">
        <f t="shared" si="1"/>
        <v>-61862</v>
      </c>
      <c r="G29" s="43"/>
    </row>
    <row r="30" spans="1:7" ht="31.5" x14ac:dyDescent="0.25">
      <c r="A30" s="25" t="s">
        <v>36</v>
      </c>
      <c r="B30" s="31">
        <f>SUM(B31:B32)</f>
        <v>80951</v>
      </c>
      <c r="C30" s="31">
        <f>SUM(C31:C32)</f>
        <v>155820</v>
      </c>
      <c r="D30" s="31">
        <f>SUM(D31:D32)</f>
        <v>26200</v>
      </c>
      <c r="E30" s="51">
        <f t="shared" si="0"/>
        <v>-129620</v>
      </c>
      <c r="F30" s="52">
        <f t="shared" si="1"/>
        <v>-54751</v>
      </c>
      <c r="G30" s="44"/>
    </row>
    <row r="31" spans="1:7" ht="126" x14ac:dyDescent="0.25">
      <c r="A31" s="32" t="s">
        <v>37</v>
      </c>
      <c r="B31" s="33">
        <v>10375</v>
      </c>
      <c r="C31" s="33">
        <v>112320</v>
      </c>
      <c r="D31" s="33">
        <v>5200</v>
      </c>
      <c r="E31" s="51">
        <f t="shared" si="0"/>
        <v>-107120</v>
      </c>
      <c r="F31" s="52">
        <f t="shared" si="1"/>
        <v>-5175</v>
      </c>
      <c r="G31" s="43"/>
    </row>
    <row r="32" spans="1:7" ht="78.75" x14ac:dyDescent="0.25">
      <c r="A32" s="32" t="s">
        <v>38</v>
      </c>
      <c r="B32" s="34">
        <v>70576</v>
      </c>
      <c r="C32" s="34">
        <v>43500</v>
      </c>
      <c r="D32" s="34">
        <v>21000</v>
      </c>
      <c r="E32" s="51">
        <f t="shared" si="0"/>
        <v>-22500</v>
      </c>
      <c r="F32" s="52">
        <f t="shared" si="1"/>
        <v>-49576</v>
      </c>
      <c r="G32" s="47"/>
    </row>
    <row r="33" spans="1:7" ht="15.75" x14ac:dyDescent="0.25">
      <c r="A33" s="15" t="s">
        <v>39</v>
      </c>
      <c r="B33" s="35">
        <v>102544</v>
      </c>
      <c r="C33" s="35">
        <v>116000</v>
      </c>
      <c r="D33" s="35">
        <v>116000</v>
      </c>
      <c r="E33" s="51">
        <f t="shared" si="0"/>
        <v>0</v>
      </c>
      <c r="F33" s="52">
        <f t="shared" si="1"/>
        <v>13456</v>
      </c>
      <c r="G33" s="43"/>
    </row>
    <row r="34" spans="1:7" ht="15.75" x14ac:dyDescent="0.25">
      <c r="A34" s="15" t="s">
        <v>40</v>
      </c>
      <c r="B34" s="36">
        <v>0</v>
      </c>
      <c r="C34" s="36">
        <v>6793</v>
      </c>
      <c r="D34" s="36">
        <v>19800</v>
      </c>
      <c r="E34" s="51">
        <f t="shared" si="0"/>
        <v>13007</v>
      </c>
      <c r="F34" s="52">
        <f t="shared" si="1"/>
        <v>19800</v>
      </c>
      <c r="G34" s="46"/>
    </row>
    <row r="35" spans="1:7" ht="18.75" x14ac:dyDescent="0.25">
      <c r="A35" s="37" t="s">
        <v>41</v>
      </c>
      <c r="B35" s="16">
        <f>B36+B41+B42</f>
        <v>13811727</v>
      </c>
      <c r="C35" s="16">
        <f>C36+C41+C42</f>
        <v>10000348.199999999</v>
      </c>
      <c r="D35" s="16">
        <f>D36+D41+D42</f>
        <v>8949327.6999999993</v>
      </c>
      <c r="E35" s="51">
        <f t="shared" si="0"/>
        <v>-1051020.5</v>
      </c>
      <c r="F35" s="52">
        <f t="shared" si="1"/>
        <v>-4862399.3000000007</v>
      </c>
      <c r="G35" s="44"/>
    </row>
    <row r="36" spans="1:7" ht="31.5" x14ac:dyDescent="0.25">
      <c r="A36" s="20" t="s">
        <v>2</v>
      </c>
      <c r="B36" s="16">
        <f>B38+B39+B40+B37</f>
        <v>13992233</v>
      </c>
      <c r="C36" s="16">
        <f>C38+C39+C40+C37</f>
        <v>10000348.199999999</v>
      </c>
      <c r="D36" s="16">
        <f>D38+D39+D40+D37</f>
        <v>8949327.6999999993</v>
      </c>
      <c r="E36" s="51">
        <f t="shared" si="0"/>
        <v>-1051020.5</v>
      </c>
      <c r="F36" s="52">
        <f t="shared" si="1"/>
        <v>-5042905.3000000007</v>
      </c>
      <c r="G36" s="44"/>
    </row>
    <row r="37" spans="1:7" ht="31.5" x14ac:dyDescent="0.25">
      <c r="A37" s="22" t="s">
        <v>42</v>
      </c>
      <c r="B37" s="23">
        <v>1282907</v>
      </c>
      <c r="C37" s="54">
        <v>484769.6</v>
      </c>
      <c r="D37" s="23">
        <v>0</v>
      </c>
      <c r="E37" s="51">
        <f t="shared" si="0"/>
        <v>-484769.6</v>
      </c>
      <c r="F37" s="52">
        <f t="shared" si="1"/>
        <v>-1282907</v>
      </c>
      <c r="G37" s="44"/>
    </row>
    <row r="38" spans="1:7" ht="47.25" x14ac:dyDescent="0.25">
      <c r="A38" s="38" t="s">
        <v>43</v>
      </c>
      <c r="B38" s="23">
        <v>8471765</v>
      </c>
      <c r="C38" s="23">
        <v>4952560.8</v>
      </c>
      <c r="D38" s="23">
        <v>4285322.7</v>
      </c>
      <c r="E38" s="51">
        <f t="shared" si="0"/>
        <v>-667238.09999999963</v>
      </c>
      <c r="F38" s="52">
        <f t="shared" si="1"/>
        <v>-4186442.3</v>
      </c>
      <c r="G38" s="44"/>
    </row>
    <row r="39" spans="1:7" ht="47.25" x14ac:dyDescent="0.25">
      <c r="A39" s="38" t="s">
        <v>44</v>
      </c>
      <c r="B39" s="23">
        <v>654728</v>
      </c>
      <c r="C39" s="23">
        <v>624231</v>
      </c>
      <c r="D39" s="23">
        <v>716783.3</v>
      </c>
      <c r="E39" s="51">
        <f t="shared" si="0"/>
        <v>92552.300000000047</v>
      </c>
      <c r="F39" s="52">
        <f t="shared" si="1"/>
        <v>62055.300000000047</v>
      </c>
      <c r="G39" s="44"/>
    </row>
    <row r="40" spans="1:7" ht="15.75" x14ac:dyDescent="0.25">
      <c r="A40" s="38" t="s">
        <v>45</v>
      </c>
      <c r="B40" s="23">
        <v>3582833</v>
      </c>
      <c r="C40" s="23">
        <v>3938786.8</v>
      </c>
      <c r="D40" s="23">
        <v>3947221.7</v>
      </c>
      <c r="E40" s="51">
        <f t="shared" si="0"/>
        <v>8434.9000000003725</v>
      </c>
      <c r="F40" s="52">
        <f t="shared" si="1"/>
        <v>364388.70000000019</v>
      </c>
      <c r="G40" s="44"/>
    </row>
    <row r="41" spans="1:7" ht="15.75" x14ac:dyDescent="0.25">
      <c r="A41" s="25" t="s">
        <v>46</v>
      </c>
      <c r="B41" s="16">
        <v>0</v>
      </c>
      <c r="C41" s="16">
        <v>0</v>
      </c>
      <c r="D41" s="16">
        <v>0</v>
      </c>
      <c r="E41" s="51">
        <f t="shared" si="0"/>
        <v>0</v>
      </c>
      <c r="F41" s="52">
        <f t="shared" si="1"/>
        <v>0</v>
      </c>
      <c r="G41" s="44"/>
    </row>
    <row r="42" spans="1:7" ht="63" x14ac:dyDescent="0.25">
      <c r="A42" s="30" t="s">
        <v>3</v>
      </c>
      <c r="B42" s="16">
        <v>-180506</v>
      </c>
      <c r="C42" s="16">
        <v>0</v>
      </c>
      <c r="D42" s="16">
        <v>0</v>
      </c>
      <c r="E42" s="51">
        <f t="shared" si="0"/>
        <v>0</v>
      </c>
      <c r="F42" s="52">
        <f t="shared" si="1"/>
        <v>180506</v>
      </c>
      <c r="G42" s="44"/>
    </row>
    <row r="43" spans="1:7" ht="18.75" x14ac:dyDescent="0.25">
      <c r="A43" s="37" t="s">
        <v>47</v>
      </c>
      <c r="B43" s="16">
        <f>B35+B7</f>
        <v>22522350</v>
      </c>
      <c r="C43" s="16">
        <f>C35+C7</f>
        <v>19354382.899999999</v>
      </c>
      <c r="D43" s="16">
        <f>D35+D7</f>
        <v>18771992.699999999</v>
      </c>
      <c r="E43" s="51">
        <f t="shared" si="0"/>
        <v>-582390.19999999925</v>
      </c>
      <c r="F43" s="52">
        <f t="shared" si="1"/>
        <v>-3750357.3000000007</v>
      </c>
      <c r="G43" s="44"/>
    </row>
  </sheetData>
  <mergeCells count="3">
    <mergeCell ref="A2:G2"/>
    <mergeCell ref="A3:G3"/>
    <mergeCell ref="F4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Лист1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22-2</dc:creator>
  <cp:lastModifiedBy>22-6</cp:lastModifiedBy>
  <cp:lastPrinted>2019-04-17T01:47:48Z</cp:lastPrinted>
  <dcterms:created xsi:type="dcterms:W3CDTF">2011-12-05T05:45:34Z</dcterms:created>
  <dcterms:modified xsi:type="dcterms:W3CDTF">2020-05-06T03:55:59Z</dcterms:modified>
</cp:coreProperties>
</file>