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Аман\СЭР 2020\2020 год\для губера\"/>
    </mc:Choice>
  </mc:AlternateContent>
  <bookViews>
    <workbookView xWindow="0" yWindow="0" windowWidth="24000" windowHeight="9645"/>
  </bookViews>
  <sheets>
    <sheet name="Лист 1" sheetId="1" r:id="rId1"/>
  </sheets>
  <externalReferences>
    <externalReference r:id="rId2"/>
  </externalReferences>
  <definedNames>
    <definedName name="_xlnm.Print_Titles" localSheetId="0">'Лист 1'!$6:$7</definedName>
    <definedName name="_xlnm.Print_Area" localSheetId="0">'Лист 1'!$A$1:$E$217</definedName>
  </definedNames>
  <calcPr calcId="162913"/>
</workbook>
</file>

<file path=xl/calcChain.xml><?xml version="1.0" encoding="utf-8"?>
<calcChain xmlns="http://schemas.openxmlformats.org/spreadsheetml/2006/main">
  <c r="E104" i="1" l="1"/>
  <c r="D104" i="1"/>
  <c r="D101" i="1"/>
  <c r="D102" i="1"/>
  <c r="D103" i="1"/>
  <c r="E179" i="1" l="1"/>
  <c r="E180" i="1"/>
  <c r="E178" i="1"/>
  <c r="E176" i="1"/>
  <c r="E177" i="1"/>
  <c r="E175" i="1"/>
  <c r="E151" i="1"/>
  <c r="E159" i="1"/>
  <c r="E167" i="1"/>
  <c r="E143" i="1"/>
  <c r="D100" i="1"/>
  <c r="B106" i="1"/>
  <c r="E107" i="1"/>
  <c r="E100" i="1"/>
  <c r="E98" i="1"/>
  <c r="E72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37" i="1"/>
  <c r="E38" i="1"/>
  <c r="E39" i="1"/>
  <c r="E40" i="1"/>
  <c r="E36" i="1"/>
  <c r="E16" i="1"/>
  <c r="C28" i="1" l="1"/>
  <c r="C109" i="1" l="1"/>
  <c r="B109" i="1"/>
  <c r="B100" i="1"/>
  <c r="D107" i="1"/>
  <c r="C100" i="1"/>
  <c r="C151" i="1" l="1"/>
  <c r="B151" i="1"/>
  <c r="D217" i="1"/>
  <c r="D180" i="1"/>
  <c r="B57" i="1" l="1"/>
  <c r="B53" i="1"/>
  <c r="B61" i="1"/>
  <c r="B60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36" i="1"/>
  <c r="D33" i="1"/>
  <c r="C36" i="1"/>
  <c r="C38" i="1"/>
  <c r="C40" i="1"/>
  <c r="E29" i="1"/>
  <c r="E9" i="1"/>
  <c r="B29" i="1"/>
  <c r="F9" i="1"/>
  <c r="B12" i="1"/>
  <c r="D9" i="1"/>
  <c r="C217" i="1"/>
  <c r="C98" i="1"/>
  <c r="C72" i="1"/>
  <c r="C71" i="1"/>
  <c r="C61" i="1"/>
  <c r="C60" i="1"/>
  <c r="C33" i="1"/>
  <c r="C29" i="1"/>
  <c r="C27" i="1"/>
  <c r="C16" i="1"/>
  <c r="C13" i="1"/>
  <c r="D179" i="1" l="1"/>
  <c r="D144" i="1"/>
  <c r="D145" i="1"/>
  <c r="D146" i="1"/>
  <c r="D147" i="1"/>
  <c r="D148" i="1"/>
  <c r="D149" i="1"/>
  <c r="D150" i="1"/>
  <c r="D152" i="1"/>
  <c r="D153" i="1"/>
  <c r="D154" i="1"/>
  <c r="D155" i="1"/>
  <c r="D156" i="1"/>
  <c r="D157" i="1"/>
  <c r="D158" i="1"/>
  <c r="D160" i="1"/>
  <c r="D161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D97" i="1"/>
  <c r="D15" i="1"/>
  <c r="D17" i="1"/>
  <c r="D18" i="1"/>
  <c r="D19" i="1"/>
  <c r="D20" i="1"/>
  <c r="D21" i="1"/>
  <c r="D22" i="1"/>
  <c r="D23" i="1"/>
  <c r="D24" i="1"/>
  <c r="D25" i="1"/>
  <c r="D30" i="1"/>
  <c r="D178" i="1" l="1"/>
  <c r="D177" i="1"/>
  <c r="D175" i="1"/>
  <c r="D167" i="1"/>
  <c r="D159" i="1"/>
  <c r="D151" i="1"/>
  <c r="D143" i="1"/>
  <c r="D98" i="1"/>
  <c r="D27" i="1"/>
  <c r="D16" i="1"/>
  <c r="D13" i="1"/>
  <c r="D12" i="1"/>
  <c r="D11" i="1"/>
  <c r="D10" i="1"/>
  <c r="C106" i="1"/>
  <c r="D106" i="1" s="1"/>
</calcChain>
</file>

<file path=xl/sharedStrings.xml><?xml version="1.0" encoding="utf-8"?>
<sst xmlns="http://schemas.openxmlformats.org/spreadsheetml/2006/main" count="228" uniqueCount="162">
  <si>
    <t>Основные показатели</t>
  </si>
  <si>
    <t>Наименование показателей</t>
  </si>
  <si>
    <t>Промышленность</t>
  </si>
  <si>
    <t>в том числе:</t>
  </si>
  <si>
    <t xml:space="preserve">    лесозаготовки</t>
  </si>
  <si>
    <t xml:space="preserve">    рыболовство</t>
  </si>
  <si>
    <t>Структура промышленного производства</t>
  </si>
  <si>
    <t>Всего</t>
  </si>
  <si>
    <t>Производство основных видов промышленной продукции в натуральном выражении:</t>
  </si>
  <si>
    <t xml:space="preserve">    уголь, тыс.тн</t>
  </si>
  <si>
    <t xml:space="preserve">     древесина деловая тыс.куб.м</t>
  </si>
  <si>
    <t xml:space="preserve">    пиломатериалы тыс.куб.м</t>
  </si>
  <si>
    <t xml:space="preserve">    консервы рыбные туб</t>
  </si>
  <si>
    <t xml:space="preserve">      яйца, тыс.шт</t>
  </si>
  <si>
    <t>Строительство</t>
  </si>
  <si>
    <t>Инвестиции в основной капитал на территории района млн.руб.</t>
  </si>
  <si>
    <t xml:space="preserve"> Инвестиции в основной капитал  предприятий района, млн.руб. </t>
  </si>
  <si>
    <t>из них финансируемые за счет:</t>
  </si>
  <si>
    <t xml:space="preserve">       собственных средств предприятий, млн.руб</t>
  </si>
  <si>
    <t xml:space="preserve">       средств бюджета муниципального образования, млн.руб</t>
  </si>
  <si>
    <t>Инвестиции в основной капитал крупных и средних предприятий, млн. рублей</t>
  </si>
  <si>
    <t>Объем подрядных работ, млн.руб</t>
  </si>
  <si>
    <t>Ввод жилья кв.м.общей площади</t>
  </si>
  <si>
    <t>Транспорт и связь</t>
  </si>
  <si>
    <t>Объем перевозок грузов всеми транспортом, тыс. тн</t>
  </si>
  <si>
    <t xml:space="preserve"> ПО ООО "Долинское АТП"</t>
  </si>
  <si>
    <t xml:space="preserve"> ПО ООО "Долинское грузовое АТП"</t>
  </si>
  <si>
    <t xml:space="preserve"> ПО ООО "Долинское грузовое АТП - 1"</t>
  </si>
  <si>
    <t xml:space="preserve"> ПО ООО "Долинское грузовое АТП - 2"</t>
  </si>
  <si>
    <t xml:space="preserve"> ПО ООО "Долинское грузовое АТП - 3"</t>
  </si>
  <si>
    <t>ООО "АвтоТранс"</t>
  </si>
  <si>
    <t>прочие</t>
  </si>
  <si>
    <t xml:space="preserve"> Железная дорога</t>
  </si>
  <si>
    <t>Перевозка пассажиров всеми видами транспорта, тыс. чел</t>
  </si>
  <si>
    <t>ПО ООО Долинское АТП</t>
  </si>
  <si>
    <t xml:space="preserve"> ПО ООО "Долинское пассажирское АТП - 1"</t>
  </si>
  <si>
    <t xml:space="preserve"> ПО ООО "Долинское пассажирское АТП"</t>
  </si>
  <si>
    <t>физическими лицами</t>
  </si>
  <si>
    <t>Объем услуг связи, млн.руб.</t>
  </si>
  <si>
    <t xml:space="preserve"> УФПС</t>
  </si>
  <si>
    <t xml:space="preserve">  ООО "Быковсвязь"</t>
  </si>
  <si>
    <t>Потребительский рынок товаров и услуг</t>
  </si>
  <si>
    <t>Производство потребительских товаров - всего, млн.руб</t>
  </si>
  <si>
    <t xml:space="preserve">      в том числе:</t>
  </si>
  <si>
    <t xml:space="preserve">    продовольственных, млн.руб.</t>
  </si>
  <si>
    <t xml:space="preserve">    непродовольственных, млн.руб</t>
  </si>
  <si>
    <t>Оборот розничной торговли, млн.руб.</t>
  </si>
  <si>
    <t xml:space="preserve">      в сопоставимых ценах</t>
  </si>
  <si>
    <t>Оборот общественного питания, млн.руб.</t>
  </si>
  <si>
    <t>Прибыль, убыток за год  (сальдо) по полному кругу предприятий- всего, млн.руб.</t>
  </si>
  <si>
    <t>в том числе по отраслям:</t>
  </si>
  <si>
    <t xml:space="preserve">      промышленность</t>
  </si>
  <si>
    <t xml:space="preserve">      сельское хозяйство</t>
  </si>
  <si>
    <t xml:space="preserve">      транспорт</t>
  </si>
  <si>
    <t xml:space="preserve">      строительство</t>
  </si>
  <si>
    <t xml:space="preserve">      торговля и общ.питание</t>
  </si>
  <si>
    <t xml:space="preserve">     ЖКХ</t>
  </si>
  <si>
    <t>из него прибыль - всего, млн.руб.</t>
  </si>
  <si>
    <t xml:space="preserve">     сельское хозяйство</t>
  </si>
  <si>
    <t>из него убыток - всего, млн.руб</t>
  </si>
  <si>
    <t>Удельный вес убыточных предприятий - всего,%</t>
  </si>
  <si>
    <t xml:space="preserve">Удельный вес убыточных предприятий - всего, % </t>
  </si>
  <si>
    <t xml:space="preserve">из нее кр.и ср.предприятий </t>
  </si>
  <si>
    <t xml:space="preserve">       в том числе просроченная</t>
  </si>
  <si>
    <t>из нее кр.и ср.предприятий</t>
  </si>
  <si>
    <t>Кредитные организации</t>
  </si>
  <si>
    <t>Кредитные вложения, представленные организациям, банкам и физич. лицам, млн.руб</t>
  </si>
  <si>
    <t>Денежная эмиссия, млн.руб.</t>
  </si>
  <si>
    <t>Исполнение местного бюджета</t>
  </si>
  <si>
    <t>Доходы местного бюджета - всего, млн.руб</t>
  </si>
  <si>
    <t xml:space="preserve">    в том числе собственные, млн.руб</t>
  </si>
  <si>
    <t>из них от использования муниципального имущества, млн.руб</t>
  </si>
  <si>
    <t>% выполнения годового плана (задания) по доходам</t>
  </si>
  <si>
    <t>удельный вес собственных доходов в доходной части бюджета, %</t>
  </si>
  <si>
    <t>Расходы местного бюджета, млн.руб</t>
  </si>
  <si>
    <t>Дефицит (-), профицит местного бюджета, млн.руб</t>
  </si>
  <si>
    <t>Бюджетная обеспеченность на 1 жителя, тыс. руб</t>
  </si>
  <si>
    <t>Недоимка по платежам в бюджеты всех уровней, млн.руб</t>
  </si>
  <si>
    <t>на 1.01.03</t>
  </si>
  <si>
    <t xml:space="preserve">     в том числе в местный бюджет</t>
  </si>
  <si>
    <t>Налоговая эффективность от используемых сырьевых ресурсов (в терр.б.):</t>
  </si>
  <si>
    <t xml:space="preserve">      рыбы руб/тн улова</t>
  </si>
  <si>
    <t xml:space="preserve">      рыбы, руб/тн улова и тов.рыб.прод.</t>
  </si>
  <si>
    <t xml:space="preserve">      леса руб/куб.м</t>
  </si>
  <si>
    <t xml:space="preserve">      угля руб/тн</t>
  </si>
  <si>
    <t>Уровень жизни населения</t>
  </si>
  <si>
    <t>Прожиточн.минимум (на душу населения), руб</t>
  </si>
  <si>
    <t xml:space="preserve">       реальная, %</t>
  </si>
  <si>
    <t>Задолженность по заработной плате - всего, млн.руб.</t>
  </si>
  <si>
    <t xml:space="preserve">       в том числе:</t>
  </si>
  <si>
    <t>за счет собственных средств предприятий, млн.руб</t>
  </si>
  <si>
    <t>из-за недофинансирования из бюджетов всех уровней, млн.руб.</t>
  </si>
  <si>
    <t>в том числе из местного бюджета, млн.руб.</t>
  </si>
  <si>
    <t>Удельный вес собственных доходов бюджета, направленных на выплату заработной платы работникам бюджетных организаций, %</t>
  </si>
  <si>
    <t>Численность населения с денежными доходами ниже прожиточн.минимума,т.чел.</t>
  </si>
  <si>
    <t>в % ко всему населению</t>
  </si>
  <si>
    <t>Рынок труда</t>
  </si>
  <si>
    <t xml:space="preserve">     в том числе численность официально зарегистрированных безработных, тыс. чел</t>
  </si>
  <si>
    <t>Жилищно-коммунальное хозяйство</t>
  </si>
  <si>
    <t>Объем доходов,  млн.руб</t>
  </si>
  <si>
    <t>Объем расходов, млн.руб</t>
  </si>
  <si>
    <t>Полная стоимость предоставляемых населению ЖКХ, млн.руб</t>
  </si>
  <si>
    <t>Уровень платежей населения к нормативной стоимости ЖКУ,%</t>
  </si>
  <si>
    <t>Объем задолженности потребителей по оплате ЖКУ - всего, млн.руб.</t>
  </si>
  <si>
    <t xml:space="preserve">      в том числе населения, млн.руб.</t>
  </si>
  <si>
    <t>Собираемость ЖКУ населения</t>
  </si>
  <si>
    <t xml:space="preserve">Общая сумма начисленных населению субсидий на оплату жилья и коммунальных услуг, млн.руб. </t>
  </si>
  <si>
    <t>Начислено субсидий с учетом снятия за качество, млн. руб.</t>
  </si>
  <si>
    <t>Профинансировано бюджетом, млн. руб.</t>
  </si>
  <si>
    <t xml:space="preserve">     из них погашено от начисленных сумм, %</t>
  </si>
  <si>
    <t>Число семей, получивших субсидии на оплату ЖКУ, семей</t>
  </si>
  <si>
    <t xml:space="preserve">     в том числе в % к общему числу семей</t>
  </si>
  <si>
    <t>Уровень преступности</t>
  </si>
  <si>
    <t>Число зарегистрированных преступлений - всего, единиц</t>
  </si>
  <si>
    <t>в том числе населением за счет собственных средств</t>
  </si>
  <si>
    <t xml:space="preserve">  -на душу населения, тыс. руб</t>
  </si>
  <si>
    <t>водоснабжение, водоотведение, организация сбора и утилизации отходов</t>
  </si>
  <si>
    <t>из них переработка и консервирование морепродуктов</t>
  </si>
  <si>
    <t>обеспечение электрической энергией, газом и паром; кондиционирование воздуха</t>
  </si>
  <si>
    <t>добыча полезных ископаемых</t>
  </si>
  <si>
    <t>обрабатывающие производства</t>
  </si>
  <si>
    <t>из них переработка и консервирование морепрод</t>
  </si>
  <si>
    <t xml:space="preserve">      в сопоставимых ценах, %</t>
  </si>
  <si>
    <t>Объем отгруженных товаров собственного производства, выполненных работ и услуг по основным видам экономической деятельности по организациям, не относящимся к субъектам малого предпринимательства, млн.руб.</t>
  </si>
  <si>
    <t>Объем платных услуг населению, млн.руб.</t>
  </si>
  <si>
    <t xml:space="preserve">    в том числе бытовых услуг, млн.руб.</t>
  </si>
  <si>
    <t xml:space="preserve">  - на душу населения, тыс. руб.</t>
  </si>
  <si>
    <t xml:space="preserve">  - на душу населения,тыс.руб.</t>
  </si>
  <si>
    <t>Уровень официальной безработицы, %</t>
  </si>
  <si>
    <t>кондитерские изделия, тн</t>
  </si>
  <si>
    <t>хлеб и хлебобулочные изделия, тн</t>
  </si>
  <si>
    <t>тепловая энергия пар и горячая вода, тыс. Гкал</t>
  </si>
  <si>
    <t>электроэнергия, млн. квт. Час</t>
  </si>
  <si>
    <t>уголь, тыс.тонн</t>
  </si>
  <si>
    <t xml:space="preserve">социально-экономического развития </t>
  </si>
  <si>
    <t>Приложение</t>
  </si>
  <si>
    <r>
      <t>муниципального образования</t>
    </r>
    <r>
      <rPr>
        <u/>
        <sz val="14"/>
        <color indexed="8"/>
        <rFont val="Times New Roman"/>
        <family val="1"/>
        <charset val="204"/>
      </rPr>
      <t xml:space="preserve"> "Холмский городской округ"</t>
    </r>
  </si>
  <si>
    <t>-</t>
  </si>
  <si>
    <t>отклонение 2020 к 2019, в %</t>
  </si>
  <si>
    <t>прогноз на  2021</t>
  </si>
  <si>
    <t>январь - декабрь  2020</t>
  </si>
  <si>
    <t>январь - декабрь  2019</t>
  </si>
  <si>
    <r>
      <t xml:space="preserve"> за  2019-2020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годы, прогноз 2021</t>
    </r>
  </si>
  <si>
    <t>Кредиторская задолженность крупных и средних предприятий, млн.руб.</t>
  </si>
  <si>
    <t>Рождаемость, чел.</t>
  </si>
  <si>
    <t xml:space="preserve">Смертность, чел. </t>
  </si>
  <si>
    <t>Естественный прирост (+), убыль (-), чел.</t>
  </si>
  <si>
    <t>Миграционный прирост (+), убыль (-), чел.</t>
  </si>
  <si>
    <t>Номинальная начисленная средняя заработная плата, руб.</t>
  </si>
  <si>
    <t>Среднесписочная численность работающих в экономике, тыс.чел.</t>
  </si>
  <si>
    <t>Демографические показатели</t>
  </si>
  <si>
    <t>Численность всего, чел.</t>
  </si>
  <si>
    <t>в т.ч. крупные и средние предприятия</t>
  </si>
  <si>
    <t>Численность зарегистрированных безработных, чел.</t>
  </si>
  <si>
    <t>в 2,9 р.</t>
  </si>
  <si>
    <t>в 3,1 р.</t>
  </si>
  <si>
    <t>в 1,6 р.</t>
  </si>
  <si>
    <t>из него убыток - всего, млн.руб.</t>
  </si>
  <si>
    <t>Дебиторская задолженность крупных и средн.предпр. - всего, млн.руб.</t>
  </si>
  <si>
    <t xml:space="preserve">      в том числе просроченная </t>
  </si>
  <si>
    <t xml:space="preserve">Финансовые результаты деятельности крупных и средних предприятий (прибыль, убыток) - всего, млн. руб. </t>
  </si>
  <si>
    <t>в 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</si>
</sst>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00"/>
  </numFmts>
  <fonts count="30" x14ac:knownFonts="1">
    <font>
      <sz val="12"/>
      <name val="Times New Roman Cyr"/>
      <charset val="204"/>
    </font>
    <font>
      <sz val="12"/>
      <name val="Times New Roman Cyr"/>
      <charset val="204"/>
    </font>
    <font>
      <sz val="14"/>
      <color indexed="8"/>
      <name val="Times New Roman Cyr"/>
      <charset val="204"/>
    </font>
    <font>
      <sz val="12"/>
      <color indexed="12"/>
      <name val="Times New Roman Cyr"/>
      <charset val="204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 Cyr"/>
      <charset val="204"/>
    </font>
    <font>
      <i/>
      <sz val="10"/>
      <color indexed="8"/>
      <name val="Times New Roman"/>
      <family val="1"/>
    </font>
    <font>
      <sz val="12"/>
      <name val="Times New Roman"/>
      <family val="1"/>
      <charset val="204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 Cyr"/>
      <charset val="204"/>
    </font>
    <font>
      <i/>
      <sz val="12"/>
      <color indexed="8"/>
      <name val="Times New Roman Cyr"/>
      <family val="1"/>
      <charset val="204"/>
    </font>
    <font>
      <sz val="12"/>
      <color indexed="8"/>
      <name val="Times New Roman"/>
      <family val="1"/>
    </font>
    <font>
      <sz val="12"/>
      <color indexed="8"/>
      <name val="Times New Roman Cyr"/>
      <family val="1"/>
      <charset val="204"/>
    </font>
    <font>
      <sz val="9"/>
      <color indexed="12"/>
      <name val="Times New Roman Cyr"/>
      <charset val="204"/>
    </font>
    <font>
      <b/>
      <sz val="12"/>
      <color indexed="8"/>
      <name val="Times New Roman Cyr"/>
      <family val="1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0"/>
      <color indexed="8"/>
      <name val="Times New Roman"/>
      <family val="1"/>
    </font>
    <font>
      <sz val="11"/>
      <name val="Times New Roman"/>
      <family val="1"/>
    </font>
    <font>
      <i/>
      <sz val="10"/>
      <color indexed="8"/>
      <name val="Times New Roman Cyr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u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22">
    <xf numFmtId="0" fontId="0" fillId="0" borderId="0" xfId="0"/>
    <xf numFmtId="0" fontId="3" fillId="0" borderId="0" xfId="0" applyFont="1"/>
    <xf numFmtId="0" fontId="3" fillId="0" borderId="0" xfId="0" applyFont="1" applyBorder="1"/>
    <xf numFmtId="165" fontId="12" fillId="0" borderId="0" xfId="0" applyNumberFormat="1" applyFont="1" applyBorder="1"/>
    <xf numFmtId="164" fontId="12" fillId="0" borderId="0" xfId="0" applyNumberFormat="1" applyFont="1" applyBorder="1"/>
    <xf numFmtId="0" fontId="12" fillId="0" borderId="0" xfId="0" applyFont="1" applyBorder="1"/>
    <xf numFmtId="165" fontId="14" fillId="0" borderId="0" xfId="2" applyNumberFormat="1" applyFont="1" applyBorder="1"/>
    <xf numFmtId="165" fontId="3" fillId="0" borderId="0" xfId="0" applyNumberFormat="1" applyFont="1" applyBorder="1"/>
    <xf numFmtId="165" fontId="7" fillId="0" borderId="0" xfId="0" applyNumberFormat="1" applyFont="1" applyBorder="1" applyAlignment="1">
      <alignment horizontal="center"/>
    </xf>
    <xf numFmtId="0" fontId="16" fillId="0" borderId="0" xfId="0" applyFont="1" applyBorder="1"/>
    <xf numFmtId="165" fontId="3" fillId="0" borderId="0" xfId="0" applyNumberFormat="1" applyFont="1"/>
    <xf numFmtId="9" fontId="12" fillId="0" borderId="0" xfId="0" applyNumberFormat="1" applyFont="1" applyBorder="1"/>
    <xf numFmtId="164" fontId="7" fillId="0" borderId="0" xfId="0" applyNumberFormat="1" applyFont="1" applyBorder="1"/>
    <xf numFmtId="0" fontId="1" fillId="0" borderId="0" xfId="0" applyFont="1"/>
    <xf numFmtId="0" fontId="3" fillId="0" borderId="0" xfId="0" applyFont="1" applyFill="1"/>
    <xf numFmtId="0" fontId="20" fillId="0" borderId="0" xfId="0" applyFont="1"/>
    <xf numFmtId="0" fontId="21" fillId="0" borderId="0" xfId="0" applyFont="1"/>
    <xf numFmtId="0" fontId="19" fillId="0" borderId="0" xfId="0" applyFont="1"/>
    <xf numFmtId="1" fontId="10" fillId="0" borderId="6" xfId="2" applyNumberFormat="1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0" fontId="24" fillId="0" borderId="0" xfId="2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/>
    </xf>
    <xf numFmtId="0" fontId="26" fillId="0" borderId="0" xfId="0" applyFont="1"/>
    <xf numFmtId="0" fontId="1" fillId="0" borderId="0" xfId="0" applyFont="1" applyBorder="1" applyAlignment="1">
      <alignment wrapText="1"/>
    </xf>
    <xf numFmtId="164" fontId="23" fillId="0" borderId="0" xfId="0" applyNumberFormat="1" applyFont="1"/>
    <xf numFmtId="164" fontId="3" fillId="0" borderId="0" xfId="0" applyNumberFormat="1" applyFont="1"/>
    <xf numFmtId="0" fontId="12" fillId="0" borderId="5" xfId="0" applyFont="1" applyBorder="1"/>
    <xf numFmtId="165" fontId="14" fillId="0" borderId="5" xfId="2" applyNumberFormat="1" applyFont="1" applyBorder="1" applyAlignment="1">
      <alignment horizontal="center" vertical="center"/>
    </xf>
    <xf numFmtId="165" fontId="14" fillId="0" borderId="5" xfId="2" applyNumberFormat="1" applyFont="1" applyFill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4" fillId="3" borderId="5" xfId="2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center" vertical="center" wrapText="1"/>
    </xf>
    <xf numFmtId="165" fontId="14" fillId="0" borderId="5" xfId="2" applyNumberFormat="1" applyFont="1" applyFill="1" applyBorder="1" applyAlignment="1">
      <alignment horizontal="center" vertical="center" wrapText="1"/>
    </xf>
    <xf numFmtId="165" fontId="18" fillId="0" borderId="5" xfId="2" applyNumberFormat="1" applyFont="1" applyFill="1" applyBorder="1" applyAlignment="1">
      <alignment horizontal="center" vertical="center" wrapText="1"/>
    </xf>
    <xf numFmtId="165" fontId="18" fillId="0" borderId="5" xfId="2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5" fontId="18" fillId="4" borderId="5" xfId="2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5" fontId="18" fillId="5" borderId="5" xfId="0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1" fontId="18" fillId="0" borderId="5" xfId="1" applyNumberFormat="1" applyFont="1" applyFill="1" applyBorder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14" fillId="0" borderId="5" xfId="2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10" fillId="0" borderId="5" xfId="2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2" fillId="0" borderId="9" xfId="0" applyFont="1" applyBorder="1"/>
    <xf numFmtId="1" fontId="14" fillId="0" borderId="1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22" fillId="0" borderId="14" xfId="0" applyFont="1" applyBorder="1"/>
    <xf numFmtId="0" fontId="1" fillId="0" borderId="14" xfId="0" applyFont="1" applyBorder="1" applyAlignment="1">
      <alignment wrapText="1"/>
    </xf>
    <xf numFmtId="0" fontId="8" fillId="0" borderId="14" xfId="2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25" fillId="0" borderId="14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0" fontId="14" fillId="0" borderId="14" xfId="2" applyFont="1" applyBorder="1" applyAlignment="1">
      <alignment wrapText="1"/>
    </xf>
    <xf numFmtId="0" fontId="8" fillId="0" borderId="14" xfId="2" applyBorder="1" applyAlignment="1">
      <alignment wrapText="1"/>
    </xf>
    <xf numFmtId="0" fontId="11" fillId="0" borderId="14" xfId="0" applyFont="1" applyBorder="1"/>
    <xf numFmtId="0" fontId="13" fillId="0" borderId="14" xfId="0" applyFont="1" applyBorder="1" applyAlignment="1">
      <alignment wrapText="1"/>
    </xf>
    <xf numFmtId="0" fontId="12" fillId="0" borderId="14" xfId="0" applyFont="1" applyBorder="1"/>
    <xf numFmtId="0" fontId="12" fillId="0" borderId="14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wrapText="1" indent="1"/>
    </xf>
    <xf numFmtId="0" fontId="12" fillId="0" borderId="14" xfId="0" applyFont="1" applyBorder="1" applyAlignment="1">
      <alignment wrapText="1"/>
    </xf>
    <xf numFmtId="0" fontId="11" fillId="0" borderId="14" xfId="0" applyFont="1" applyFill="1" applyBorder="1"/>
    <xf numFmtId="0" fontId="12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/>
    <xf numFmtId="0" fontId="11" fillId="0" borderId="14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3" borderId="14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22" fillId="0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23" fillId="0" borderId="16" xfId="0" applyFont="1" applyBorder="1" applyAlignment="1">
      <alignment wrapText="1"/>
    </xf>
    <xf numFmtId="164" fontId="18" fillId="0" borderId="9" xfId="1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14" fillId="0" borderId="9" xfId="2" applyNumberFormat="1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65" fontId="14" fillId="0" borderId="9" xfId="2" applyNumberFormat="1" applyFont="1" applyBorder="1" applyAlignment="1">
      <alignment horizontal="center" vertical="center"/>
    </xf>
    <xf numFmtId="2" fontId="14" fillId="0" borderId="9" xfId="2" applyNumberFormat="1" applyFont="1" applyFill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  <xf numFmtId="165" fontId="14" fillId="3" borderId="9" xfId="2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165" fontId="19" fillId="2" borderId="9" xfId="0" applyNumberFormat="1" applyFont="1" applyFill="1" applyBorder="1" applyAlignment="1">
      <alignment horizontal="center" vertical="center"/>
    </xf>
    <xf numFmtId="165" fontId="14" fillId="0" borderId="9" xfId="2" applyNumberFormat="1" applyFont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8" fillId="0" borderId="9" xfId="2" applyNumberFormat="1" applyFont="1" applyBorder="1" applyAlignment="1">
      <alignment horizontal="center" vertical="center" wrapText="1"/>
    </xf>
    <xf numFmtId="165" fontId="18" fillId="0" borderId="9" xfId="2" applyNumberFormat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10" fillId="0" borderId="9" xfId="2" applyNumberFormat="1" applyFont="1" applyBorder="1" applyAlignment="1">
      <alignment horizontal="center" vertical="center"/>
    </xf>
    <xf numFmtId="165" fontId="18" fillId="4" borderId="9" xfId="2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65" fontId="18" fillId="2" borderId="9" xfId="0" applyNumberFormat="1" applyFont="1" applyFill="1" applyBorder="1" applyAlignment="1">
      <alignment horizontal="center" vertical="center"/>
    </xf>
    <xf numFmtId="165" fontId="18" fillId="5" borderId="9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/>
    <xf numFmtId="165" fontId="7" fillId="0" borderId="9" xfId="0" applyNumberFormat="1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wrapText="1"/>
    </xf>
    <xf numFmtId="0" fontId="1" fillId="0" borderId="0" xfId="0" applyFont="1" applyBorder="1"/>
    <xf numFmtId="166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/>
    <xf numFmtId="0" fontId="12" fillId="0" borderId="14" xfId="0" applyFont="1" applyFill="1" applyBorder="1" applyAlignment="1">
      <alignment horizontal="left" wrapText="1" indent="1"/>
    </xf>
    <xf numFmtId="0" fontId="28" fillId="0" borderId="14" xfId="0" applyFont="1" applyFill="1" applyBorder="1" applyAlignment="1">
      <alignment vertical="center"/>
    </xf>
    <xf numFmtId="165" fontId="12" fillId="0" borderId="9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wrapText="1"/>
    </xf>
    <xf numFmtId="0" fontId="13" fillId="0" borderId="14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14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8" fillId="0" borderId="5" xfId="1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12" fillId="3" borderId="14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wrapText="1"/>
    </xf>
    <xf numFmtId="165" fontId="11" fillId="0" borderId="9" xfId="2" applyNumberFormat="1" applyFont="1" applyFill="1" applyBorder="1" applyAlignment="1">
      <alignment horizontal="center" vertical="center" wrapText="1"/>
    </xf>
    <xf numFmtId="165" fontId="11" fillId="0" borderId="5" xfId="2" applyNumberFormat="1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8" fillId="0" borderId="14" xfId="2" applyFont="1" applyFill="1" applyBorder="1" applyAlignment="1">
      <alignment wrapText="1"/>
    </xf>
    <xf numFmtId="165" fontId="14" fillId="6" borderId="9" xfId="0" applyNumberFormat="1" applyFont="1" applyFill="1" applyBorder="1" applyAlignment="1">
      <alignment horizontal="center" vertical="center"/>
    </xf>
    <xf numFmtId="165" fontId="14" fillId="6" borderId="5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164" fontId="18" fillId="0" borderId="21" xfId="1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65" fontId="14" fillId="0" borderId="21" xfId="0" applyNumberFormat="1" applyFont="1" applyBorder="1" applyAlignment="1">
      <alignment horizontal="center" vertical="center"/>
    </xf>
    <xf numFmtId="165" fontId="18" fillId="0" borderId="21" xfId="0" applyNumberFormat="1" applyFont="1" applyFill="1" applyBorder="1" applyAlignment="1">
      <alignment horizontal="center" vertical="center"/>
    </xf>
    <xf numFmtId="165" fontId="18" fillId="0" borderId="22" xfId="0" applyNumberFormat="1" applyFont="1" applyFill="1" applyBorder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/>
    </xf>
    <xf numFmtId="165" fontId="14" fillId="0" borderId="21" xfId="2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4" fillId="6" borderId="21" xfId="0" applyNumberFormat="1" applyFont="1" applyFill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65" fontId="14" fillId="0" borderId="21" xfId="2" applyNumberFormat="1" applyFont="1" applyBorder="1" applyAlignment="1">
      <alignment horizontal="center" vertical="center"/>
    </xf>
    <xf numFmtId="0" fontId="12" fillId="0" borderId="21" xfId="0" applyFont="1" applyBorder="1"/>
    <xf numFmtId="2" fontId="14" fillId="0" borderId="21" xfId="2" applyNumberFormat="1" applyFont="1" applyFill="1" applyBorder="1" applyAlignment="1">
      <alignment horizontal="center" vertical="center"/>
    </xf>
    <xf numFmtId="165" fontId="12" fillId="0" borderId="21" xfId="0" applyNumberFormat="1" applyFont="1" applyBorder="1" applyAlignment="1">
      <alignment horizontal="center" vertical="center"/>
    </xf>
    <xf numFmtId="165" fontId="12" fillId="2" borderId="21" xfId="0" applyNumberFormat="1" applyFont="1" applyFill="1" applyBorder="1" applyAlignment="1">
      <alignment horizontal="center" vertical="center"/>
    </xf>
    <xf numFmtId="165" fontId="14" fillId="3" borderId="21" xfId="2" applyNumberFormat="1" applyFont="1" applyFill="1" applyBorder="1" applyAlignment="1">
      <alignment horizontal="center" vertical="center" wrapText="1"/>
    </xf>
    <xf numFmtId="165" fontId="14" fillId="0" borderId="21" xfId="0" applyNumberFormat="1" applyFont="1" applyFill="1" applyBorder="1" applyAlignment="1">
      <alignment horizontal="center" vertical="center"/>
    </xf>
    <xf numFmtId="165" fontId="19" fillId="0" borderId="21" xfId="0" applyNumberFormat="1" applyFont="1" applyFill="1" applyBorder="1" applyAlignment="1">
      <alignment horizontal="center" vertical="center"/>
    </xf>
    <xf numFmtId="165" fontId="19" fillId="2" borderId="21" xfId="0" applyNumberFormat="1" applyFont="1" applyFill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14" fillId="0" borderId="21" xfId="2" applyNumberFormat="1" applyFont="1" applyBorder="1" applyAlignment="1">
      <alignment horizontal="center" vertical="center" wrapText="1"/>
    </xf>
    <xf numFmtId="165" fontId="14" fillId="0" borderId="21" xfId="2" applyNumberFormat="1" applyFont="1" applyFill="1" applyBorder="1" applyAlignment="1">
      <alignment horizontal="center" vertical="center" wrapText="1"/>
    </xf>
    <xf numFmtId="165" fontId="11" fillId="0" borderId="21" xfId="2" applyNumberFormat="1" applyFont="1" applyBorder="1" applyAlignment="1">
      <alignment horizontal="center" vertical="center" wrapText="1"/>
    </xf>
    <xf numFmtId="165" fontId="18" fillId="0" borderId="21" xfId="2" applyNumberFormat="1" applyFont="1" applyBorder="1" applyAlignment="1">
      <alignment horizontal="center" vertical="center" wrapText="1"/>
    </xf>
    <xf numFmtId="165" fontId="18" fillId="0" borderId="21" xfId="2" applyNumberFormat="1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/>
    </xf>
    <xf numFmtId="165" fontId="10" fillId="0" borderId="21" xfId="2" applyNumberFormat="1" applyFont="1" applyBorder="1" applyAlignment="1">
      <alignment horizontal="center" vertical="center"/>
    </xf>
    <xf numFmtId="165" fontId="18" fillId="4" borderId="21" xfId="2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165" fontId="18" fillId="2" borderId="21" xfId="0" applyNumberFormat="1" applyFont="1" applyFill="1" applyBorder="1" applyAlignment="1">
      <alignment horizontal="center" vertical="center"/>
    </xf>
    <xf numFmtId="165" fontId="18" fillId="5" borderId="21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164" fontId="10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_Осн.пок.с-э.р.мес.01г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5;&#1056;&#1045;&#1042;&#1040;&#1051;&#1054;&#1042;&#1040;%20&#1047;&#1086;&#1103;/&#1051;&#1102;&#1073;&#1072;/&#1054;&#1089;&#1085;&#1086;&#1074;&#1085;&#1099;&#1077;%20&#1087;&#1086;&#1082;&#1072;&#1079;&#1072;&#1090;&#1077;&#1083;&#1080;%20&#1103;&#1085;&#1074;&#1072;&#1088;&#1100;-&#1044;&#1045;&#1050;&#1040;&#1041;&#1056;&#106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 refreshError="1">
        <row r="7">
          <cell r="B7">
            <v>324</v>
          </cell>
        </row>
        <row r="10">
          <cell r="B10">
            <v>-311</v>
          </cell>
        </row>
        <row r="13">
          <cell r="B13">
            <v>60456</v>
          </cell>
        </row>
        <row r="24">
          <cell r="B24">
            <v>10.1</v>
          </cell>
        </row>
        <row r="25">
          <cell r="B25">
            <v>734</v>
          </cell>
        </row>
        <row r="26">
          <cell r="B26">
            <v>76</v>
          </cell>
        </row>
        <row r="30">
          <cell r="B30">
            <v>1522.51</v>
          </cell>
        </row>
        <row r="33">
          <cell r="B33">
            <v>849.8</v>
          </cell>
        </row>
        <row r="35">
          <cell r="B35">
            <v>561.70000000000005</v>
          </cell>
        </row>
        <row r="37">
          <cell r="B37">
            <v>107.3</v>
          </cell>
        </row>
        <row r="57">
          <cell r="B57">
            <v>106.5</v>
          </cell>
        </row>
        <row r="58">
          <cell r="B58">
            <v>180.4</v>
          </cell>
        </row>
        <row r="68">
          <cell r="B68">
            <v>4046</v>
          </cell>
        </row>
        <row r="69">
          <cell r="B69">
            <v>1405</v>
          </cell>
        </row>
        <row r="95">
          <cell r="B95">
            <v>8711.6</v>
          </cell>
        </row>
        <row r="211">
          <cell r="B211">
            <v>667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tabSelected="1" zoomScale="110" zoomScaleNormal="110" workbookViewId="0">
      <selection activeCell="G8" sqref="G8"/>
    </sheetView>
  </sheetViews>
  <sheetFormatPr defaultColWidth="9" defaultRowHeight="15.75" x14ac:dyDescent="0.25"/>
  <cols>
    <col min="1" max="1" width="50.25" style="1" customWidth="1"/>
    <col min="2" max="3" width="10" style="1" customWidth="1"/>
    <col min="4" max="4" width="11" style="26" customWidth="1"/>
    <col min="5" max="5" width="10" style="1" customWidth="1"/>
    <col min="6" max="6" width="10.125" style="1" customWidth="1"/>
    <col min="7" max="7" width="9.875" style="1" customWidth="1"/>
    <col min="8" max="16384" width="9" style="1"/>
  </cols>
  <sheetData>
    <row r="1" spans="1:8" ht="25.5" customHeight="1" x14ac:dyDescent="0.25">
      <c r="E1" s="153" t="s">
        <v>135</v>
      </c>
    </row>
    <row r="2" spans="1:8" ht="18.95" customHeight="1" x14ac:dyDescent="0.25">
      <c r="A2" s="219" t="s">
        <v>0</v>
      </c>
      <c r="B2" s="219"/>
      <c r="C2" s="219"/>
      <c r="D2" s="219"/>
      <c r="E2" s="219"/>
    </row>
    <row r="3" spans="1:8" ht="18.75" x14ac:dyDescent="0.25">
      <c r="A3" s="220" t="s">
        <v>134</v>
      </c>
      <c r="B3" s="220"/>
      <c r="C3" s="220"/>
      <c r="D3" s="220"/>
      <c r="E3" s="220"/>
    </row>
    <row r="4" spans="1:8" ht="18.75" x14ac:dyDescent="0.25">
      <c r="A4" s="220" t="s">
        <v>136</v>
      </c>
      <c r="B4" s="220"/>
      <c r="C4" s="220"/>
      <c r="D4" s="220"/>
      <c r="E4" s="220"/>
    </row>
    <row r="5" spans="1:8" ht="24.75" customHeight="1" thickBot="1" x14ac:dyDescent="0.3">
      <c r="A5" s="221" t="s">
        <v>142</v>
      </c>
      <c r="B5" s="221"/>
      <c r="C5" s="221"/>
      <c r="D5" s="221"/>
      <c r="E5" s="221"/>
    </row>
    <row r="6" spans="1:8" ht="23.25" customHeight="1" x14ac:dyDescent="0.25">
      <c r="A6" s="211" t="s">
        <v>1</v>
      </c>
      <c r="B6" s="217" t="s">
        <v>140</v>
      </c>
      <c r="C6" s="215" t="s">
        <v>141</v>
      </c>
      <c r="D6" s="213" t="s">
        <v>138</v>
      </c>
      <c r="E6" s="209" t="s">
        <v>139</v>
      </c>
      <c r="F6" s="207"/>
      <c r="G6" s="207"/>
      <c r="H6" s="208"/>
    </row>
    <row r="7" spans="1:8" x14ac:dyDescent="0.25">
      <c r="A7" s="212"/>
      <c r="B7" s="218"/>
      <c r="C7" s="216"/>
      <c r="D7" s="214"/>
      <c r="E7" s="210"/>
      <c r="F7" s="207"/>
      <c r="G7" s="207"/>
      <c r="H7" s="208"/>
    </row>
    <row r="8" spans="1:8" ht="18.95" customHeight="1" x14ac:dyDescent="0.25">
      <c r="A8" s="71" t="s">
        <v>150</v>
      </c>
      <c r="B8" s="103"/>
      <c r="C8" s="51"/>
      <c r="D8" s="67"/>
      <c r="E8" s="167"/>
      <c r="G8" s="24"/>
      <c r="H8" s="2"/>
    </row>
    <row r="9" spans="1:8" ht="18.95" customHeight="1" x14ac:dyDescent="0.25">
      <c r="A9" s="154" t="s">
        <v>151</v>
      </c>
      <c r="B9" s="105">
        <v>35180</v>
      </c>
      <c r="C9" s="156">
        <v>35924</v>
      </c>
      <c r="D9" s="67">
        <f>B9/C9*100</f>
        <v>97.928961140184839</v>
      </c>
      <c r="E9" s="168">
        <f>B9+E10-E11+E13</f>
        <v>34450</v>
      </c>
      <c r="F9" s="157">
        <f>B9-C9</f>
        <v>-744</v>
      </c>
      <c r="G9" s="155"/>
      <c r="H9" s="2"/>
    </row>
    <row r="10" spans="1:8" ht="16.5" customHeight="1" x14ac:dyDescent="0.25">
      <c r="A10" s="72" t="s">
        <v>144</v>
      </c>
      <c r="B10" s="104">
        <v>334</v>
      </c>
      <c r="C10" s="66">
        <v>353</v>
      </c>
      <c r="D10" s="67">
        <f>B10/C10*100</f>
        <v>94.617563739376777</v>
      </c>
      <c r="E10" s="168">
        <v>336</v>
      </c>
      <c r="G10" s="24"/>
      <c r="H10" s="2"/>
    </row>
    <row r="11" spans="1:8" ht="16.5" customHeight="1" x14ac:dyDescent="0.25">
      <c r="A11" s="72" t="s">
        <v>145</v>
      </c>
      <c r="B11" s="104">
        <v>728</v>
      </c>
      <c r="C11" s="66">
        <v>615</v>
      </c>
      <c r="D11" s="67">
        <f t="shared" ref="D11:D30" si="0">B11/C11*100</f>
        <v>118.37398373983741</v>
      </c>
      <c r="E11" s="168">
        <v>726</v>
      </c>
      <c r="G11" s="24"/>
      <c r="H11" s="2"/>
    </row>
    <row r="12" spans="1:8" x14ac:dyDescent="0.25">
      <c r="A12" s="72" t="s">
        <v>146</v>
      </c>
      <c r="B12" s="105">
        <f>B10-B11</f>
        <v>-394</v>
      </c>
      <c r="C12" s="52">
        <v>-262</v>
      </c>
      <c r="D12" s="67">
        <f t="shared" si="0"/>
        <v>150.38167938931298</v>
      </c>
      <c r="E12" s="168">
        <v>-390</v>
      </c>
      <c r="G12" s="24"/>
      <c r="H12" s="2"/>
    </row>
    <row r="13" spans="1:8" x14ac:dyDescent="0.25">
      <c r="A13" s="72" t="s">
        <v>147</v>
      </c>
      <c r="B13" s="105">
        <v>-350</v>
      </c>
      <c r="C13" s="52">
        <f>'[1]2018'!$B$10</f>
        <v>-311</v>
      </c>
      <c r="D13" s="67">
        <f t="shared" si="0"/>
        <v>112.54019292604502</v>
      </c>
      <c r="E13" s="168">
        <v>-340</v>
      </c>
      <c r="G13" s="24"/>
      <c r="H13" s="2"/>
    </row>
    <row r="14" spans="1:8" ht="18.95" customHeight="1" x14ac:dyDescent="0.25">
      <c r="A14" s="73" t="s">
        <v>85</v>
      </c>
      <c r="B14" s="106"/>
      <c r="C14" s="36"/>
      <c r="D14" s="67"/>
      <c r="E14" s="169"/>
    </row>
    <row r="15" spans="1:8" ht="18.95" hidden="1" customHeight="1" x14ac:dyDescent="0.25">
      <c r="A15" s="74" t="s">
        <v>86</v>
      </c>
      <c r="B15" s="106"/>
      <c r="C15" s="36"/>
      <c r="D15" s="67" t="e">
        <f t="shared" si="0"/>
        <v>#DIV/0!</v>
      </c>
      <c r="E15" s="169"/>
    </row>
    <row r="16" spans="1:8" ht="31.5" x14ac:dyDescent="0.25">
      <c r="A16" s="75" t="s">
        <v>148</v>
      </c>
      <c r="B16" s="112">
        <v>67393</v>
      </c>
      <c r="C16" s="36">
        <f>'[1]2018'!$B$13</f>
        <v>60456</v>
      </c>
      <c r="D16" s="67">
        <f t="shared" si="0"/>
        <v>111.47446076485379</v>
      </c>
      <c r="E16" s="169">
        <f>B16*1.05</f>
        <v>70762.650000000009</v>
      </c>
      <c r="F16" s="21"/>
    </row>
    <row r="17" spans="1:8" hidden="1" x14ac:dyDescent="0.25">
      <c r="A17" s="74" t="s">
        <v>87</v>
      </c>
      <c r="B17" s="107"/>
      <c r="C17" s="44"/>
      <c r="D17" s="67" t="e">
        <f t="shared" si="0"/>
        <v>#DIV/0!</v>
      </c>
      <c r="E17" s="170"/>
      <c r="F17" s="7"/>
    </row>
    <row r="18" spans="1:8" hidden="1" x14ac:dyDescent="0.25">
      <c r="A18" s="76" t="s">
        <v>88</v>
      </c>
      <c r="B18" s="108"/>
      <c r="C18" s="53"/>
      <c r="D18" s="67" t="e">
        <f t="shared" si="0"/>
        <v>#DIV/0!</v>
      </c>
      <c r="E18" s="171"/>
      <c r="F18" s="22"/>
    </row>
    <row r="19" spans="1:8" hidden="1" x14ac:dyDescent="0.25">
      <c r="A19" s="74" t="s">
        <v>89</v>
      </c>
      <c r="B19" s="107"/>
      <c r="C19" s="44"/>
      <c r="D19" s="67" t="e">
        <f t="shared" si="0"/>
        <v>#DIV/0!</v>
      </c>
      <c r="E19" s="170"/>
    </row>
    <row r="20" spans="1:8" hidden="1" x14ac:dyDescent="0.25">
      <c r="A20" s="74" t="s">
        <v>90</v>
      </c>
      <c r="B20" s="107"/>
      <c r="C20" s="44"/>
      <c r="D20" s="67" t="e">
        <f t="shared" si="0"/>
        <v>#DIV/0!</v>
      </c>
      <c r="E20" s="170"/>
    </row>
    <row r="21" spans="1:8" ht="31.5" hidden="1" x14ac:dyDescent="0.25">
      <c r="A21" s="74" t="s">
        <v>91</v>
      </c>
      <c r="B21" s="109"/>
      <c r="C21" s="31"/>
      <c r="D21" s="67" t="e">
        <f t="shared" si="0"/>
        <v>#DIV/0!</v>
      </c>
      <c r="E21" s="172"/>
    </row>
    <row r="22" spans="1:8" ht="18.95" hidden="1" customHeight="1" x14ac:dyDescent="0.25">
      <c r="A22" s="77" t="s">
        <v>92</v>
      </c>
      <c r="B22" s="109"/>
      <c r="C22" s="31"/>
      <c r="D22" s="67" t="e">
        <f t="shared" si="0"/>
        <v>#DIV/0!</v>
      </c>
      <c r="E22" s="172"/>
    </row>
    <row r="23" spans="1:8" ht="49.7" hidden="1" customHeight="1" x14ac:dyDescent="0.25">
      <c r="A23" s="78" t="s">
        <v>93</v>
      </c>
      <c r="B23" s="110"/>
      <c r="C23" s="29"/>
      <c r="D23" s="67" t="e">
        <f t="shared" si="0"/>
        <v>#DIV/0!</v>
      </c>
      <c r="E23" s="173"/>
    </row>
    <row r="24" spans="1:8" ht="32.25" hidden="1" customHeight="1" x14ac:dyDescent="0.25">
      <c r="A24" s="74" t="s">
        <v>94</v>
      </c>
      <c r="B24" s="109"/>
      <c r="C24" s="31"/>
      <c r="D24" s="67" t="e">
        <f t="shared" si="0"/>
        <v>#DIV/0!</v>
      </c>
      <c r="E24" s="172"/>
    </row>
    <row r="25" spans="1:8" ht="16.5" hidden="1" customHeight="1" x14ac:dyDescent="0.25">
      <c r="A25" s="74" t="s">
        <v>95</v>
      </c>
      <c r="B25" s="111"/>
      <c r="C25" s="65"/>
      <c r="D25" s="67" t="e">
        <f t="shared" si="0"/>
        <v>#DIV/0!</v>
      </c>
      <c r="E25" s="174"/>
    </row>
    <row r="26" spans="1:8" ht="18.95" customHeight="1" x14ac:dyDescent="0.25">
      <c r="A26" s="73" t="s">
        <v>96</v>
      </c>
      <c r="B26" s="111"/>
      <c r="C26" s="65"/>
      <c r="D26" s="67"/>
      <c r="E26" s="174"/>
    </row>
    <row r="27" spans="1:8" ht="29.25" customHeight="1" x14ac:dyDescent="0.25">
      <c r="A27" s="75" t="s">
        <v>149</v>
      </c>
      <c r="B27" s="106">
        <v>9.6999999999999993</v>
      </c>
      <c r="C27" s="36">
        <f>'[1]2018'!$B$24</f>
        <v>10.1</v>
      </c>
      <c r="D27" s="67">
        <f t="shared" si="0"/>
        <v>96.039603960396036</v>
      </c>
      <c r="E27" s="169">
        <v>9.6999999999999993</v>
      </c>
      <c r="G27" s="206"/>
      <c r="H27" s="206"/>
    </row>
    <row r="28" spans="1:8" hidden="1" x14ac:dyDescent="0.25">
      <c r="A28" s="75" t="s">
        <v>152</v>
      </c>
      <c r="B28" s="164">
        <v>7.9</v>
      </c>
      <c r="C28" s="165">
        <f>'[1]2018'!$B$25</f>
        <v>734</v>
      </c>
      <c r="D28" s="166"/>
      <c r="E28" s="175"/>
      <c r="G28" s="206"/>
      <c r="H28" s="206"/>
    </row>
    <row r="29" spans="1:8" x14ac:dyDescent="0.25">
      <c r="A29" s="79" t="s">
        <v>153</v>
      </c>
      <c r="B29" s="113">
        <f>C29+146</f>
        <v>222</v>
      </c>
      <c r="C29" s="41">
        <f>'[1]2018'!$B$26</f>
        <v>76</v>
      </c>
      <c r="D29" s="67" t="s">
        <v>154</v>
      </c>
      <c r="E29" s="176">
        <f>(B29+C29)/2</f>
        <v>149</v>
      </c>
    </row>
    <row r="30" spans="1:8" ht="31.5" hidden="1" x14ac:dyDescent="0.25">
      <c r="A30" s="79" t="s">
        <v>97</v>
      </c>
      <c r="B30" s="109"/>
      <c r="C30" s="31"/>
      <c r="D30" s="67" t="e">
        <f t="shared" si="0"/>
        <v>#DIV/0!</v>
      </c>
      <c r="E30" s="172"/>
    </row>
    <row r="31" spans="1:8" x14ac:dyDescent="0.25">
      <c r="A31" s="80" t="s">
        <v>128</v>
      </c>
      <c r="B31" s="110">
        <v>1.2</v>
      </c>
      <c r="C31" s="28">
        <v>0.4</v>
      </c>
      <c r="D31" s="67" t="s">
        <v>161</v>
      </c>
      <c r="E31" s="177">
        <v>1.2</v>
      </c>
    </row>
    <row r="32" spans="1:8" ht="18.95" customHeight="1" x14ac:dyDescent="0.25">
      <c r="A32" s="81" t="s">
        <v>2</v>
      </c>
      <c r="B32" s="68"/>
      <c r="C32" s="27"/>
      <c r="D32" s="67"/>
      <c r="E32" s="178"/>
      <c r="F32" s="2"/>
      <c r="G32" s="2"/>
      <c r="H32" s="2"/>
    </row>
    <row r="33" spans="1:11" ht="80.25" customHeight="1" x14ac:dyDescent="0.25">
      <c r="A33" s="82" t="s">
        <v>123</v>
      </c>
      <c r="B33" s="114">
        <v>1496.8</v>
      </c>
      <c r="C33" s="28">
        <f>'[1]2018'!$B$30</f>
        <v>1522.51</v>
      </c>
      <c r="D33" s="67">
        <f>B33/C33*100</f>
        <v>98.311341140616477</v>
      </c>
      <c r="E33" s="173">
        <v>1530.5</v>
      </c>
      <c r="F33" s="3"/>
      <c r="G33" s="3"/>
      <c r="H33" s="4"/>
    </row>
    <row r="34" spans="1:11" x14ac:dyDescent="0.25">
      <c r="A34" s="83" t="s">
        <v>3</v>
      </c>
      <c r="B34" s="114"/>
      <c r="C34" s="28"/>
      <c r="D34" s="67"/>
      <c r="E34" s="177"/>
      <c r="F34" s="5"/>
      <c r="G34" s="5"/>
      <c r="H34" s="4"/>
    </row>
    <row r="35" spans="1:11" s="57" customFormat="1" x14ac:dyDescent="0.25">
      <c r="A35" s="84" t="s">
        <v>119</v>
      </c>
      <c r="B35" s="115" t="s">
        <v>137</v>
      </c>
      <c r="C35" s="58" t="s">
        <v>137</v>
      </c>
      <c r="D35" s="67"/>
      <c r="E35" s="179" t="s">
        <v>137</v>
      </c>
      <c r="F35" s="54"/>
      <c r="G35" s="55"/>
      <c r="H35" s="56"/>
    </row>
    <row r="36" spans="1:11" s="57" customFormat="1" x14ac:dyDescent="0.25">
      <c r="A36" s="84" t="s">
        <v>120</v>
      </c>
      <c r="B36" s="114">
        <v>829.7</v>
      </c>
      <c r="C36" s="29">
        <f>'[1]2018'!$B$33</f>
        <v>849.8</v>
      </c>
      <c r="D36" s="67">
        <f>B36/C36*100</f>
        <v>97.634737585314198</v>
      </c>
      <c r="E36" s="177">
        <f>SUM(B36:C36)/2</f>
        <v>839.75</v>
      </c>
      <c r="F36" s="54"/>
      <c r="G36" s="55"/>
      <c r="H36" s="56"/>
    </row>
    <row r="37" spans="1:11" hidden="1" x14ac:dyDescent="0.25">
      <c r="A37" s="158" t="s">
        <v>117</v>
      </c>
      <c r="B37" s="110"/>
      <c r="C37" s="29"/>
      <c r="D37" s="67" t="e">
        <f t="shared" ref="D37:D51" si="1">B37/C37*100</f>
        <v>#DIV/0!</v>
      </c>
      <c r="E37" s="177">
        <f t="shared" ref="E37:E61" si="2">SUM(B37:C37)/2</f>
        <v>0</v>
      </c>
      <c r="F37" s="5"/>
      <c r="G37" s="3"/>
      <c r="H37" s="4"/>
    </row>
    <row r="38" spans="1:11" ht="30.4" customHeight="1" x14ac:dyDescent="0.25">
      <c r="A38" s="85" t="s">
        <v>118</v>
      </c>
      <c r="B38" s="114">
        <v>554.20000000000005</v>
      </c>
      <c r="C38" s="29">
        <f>'[1]2018'!$B$35</f>
        <v>561.70000000000005</v>
      </c>
      <c r="D38" s="67">
        <f t="shared" si="1"/>
        <v>98.664767669574502</v>
      </c>
      <c r="E38" s="177">
        <f t="shared" si="2"/>
        <v>557.95000000000005</v>
      </c>
      <c r="F38" s="5"/>
      <c r="G38" s="3"/>
      <c r="H38" s="4"/>
    </row>
    <row r="39" spans="1:11" hidden="1" x14ac:dyDescent="0.25">
      <c r="A39" s="159" t="s">
        <v>4</v>
      </c>
      <c r="B39" s="114"/>
      <c r="C39" s="29"/>
      <c r="D39" s="67" t="e">
        <f t="shared" si="1"/>
        <v>#DIV/0!</v>
      </c>
      <c r="E39" s="177">
        <f t="shared" si="2"/>
        <v>0</v>
      </c>
      <c r="F39" s="5"/>
      <c r="G39" s="3"/>
      <c r="H39" s="4"/>
    </row>
    <row r="40" spans="1:11" ht="30.4" customHeight="1" x14ac:dyDescent="0.25">
      <c r="A40" s="148" t="s">
        <v>116</v>
      </c>
      <c r="B40" s="110">
        <v>110.8</v>
      </c>
      <c r="C40" s="29">
        <f>'[1]2018'!$B$37</f>
        <v>107.3</v>
      </c>
      <c r="D40" s="67" t="s">
        <v>137</v>
      </c>
      <c r="E40" s="177">
        <f t="shared" si="2"/>
        <v>109.05</v>
      </c>
      <c r="F40" s="5"/>
      <c r="G40" s="3"/>
      <c r="H40" s="4"/>
    </row>
    <row r="41" spans="1:11" ht="18.95" hidden="1" customHeight="1" thickBot="1" x14ac:dyDescent="0.3">
      <c r="A41" s="88" t="s">
        <v>5</v>
      </c>
      <c r="B41" s="110"/>
      <c r="C41" s="28"/>
      <c r="D41" s="67" t="e">
        <f t="shared" si="1"/>
        <v>#DIV/0!</v>
      </c>
      <c r="E41" s="177">
        <f t="shared" si="2"/>
        <v>0</v>
      </c>
      <c r="F41" s="5"/>
      <c r="G41" s="3"/>
      <c r="H41" s="4"/>
    </row>
    <row r="42" spans="1:11" ht="18.95" hidden="1" customHeight="1" thickBot="1" x14ac:dyDescent="0.3">
      <c r="A42" s="149" t="s">
        <v>6</v>
      </c>
      <c r="B42" s="150"/>
      <c r="C42" s="30"/>
      <c r="D42" s="67" t="e">
        <f t="shared" si="1"/>
        <v>#DIV/0!</v>
      </c>
      <c r="E42" s="177">
        <f t="shared" si="2"/>
        <v>0</v>
      </c>
      <c r="F42" s="7"/>
      <c r="G42" s="7"/>
      <c r="H42" s="7"/>
      <c r="I42" s="8"/>
      <c r="J42" s="6"/>
      <c r="K42" s="9"/>
    </row>
    <row r="43" spans="1:11" ht="18.95" hidden="1" customHeight="1" x14ac:dyDescent="0.25">
      <c r="A43" s="151" t="s">
        <v>7</v>
      </c>
      <c r="B43" s="150"/>
      <c r="C43" s="30"/>
      <c r="D43" s="67" t="e">
        <f t="shared" si="1"/>
        <v>#DIV/0!</v>
      </c>
      <c r="E43" s="177">
        <f t="shared" si="2"/>
        <v>0</v>
      </c>
      <c r="H43" s="10"/>
      <c r="I43" s="8"/>
      <c r="J43" s="6"/>
      <c r="K43" s="9"/>
    </row>
    <row r="44" spans="1:11" hidden="1" x14ac:dyDescent="0.25">
      <c r="A44" s="142" t="s">
        <v>3</v>
      </c>
      <c r="B44" s="150"/>
      <c r="C44" s="30"/>
      <c r="D44" s="67" t="e">
        <f t="shared" si="1"/>
        <v>#DIV/0!</v>
      </c>
      <c r="E44" s="177">
        <f t="shared" si="2"/>
        <v>0</v>
      </c>
      <c r="F44" s="11"/>
      <c r="G44" s="12"/>
      <c r="H44" s="8"/>
      <c r="I44" s="8"/>
      <c r="J44" s="6"/>
      <c r="K44" s="9"/>
    </row>
    <row r="45" spans="1:11" hidden="1" x14ac:dyDescent="0.25">
      <c r="A45" s="148" t="s">
        <v>119</v>
      </c>
      <c r="B45" s="150"/>
      <c r="C45" s="30"/>
      <c r="D45" s="67" t="e">
        <f t="shared" si="1"/>
        <v>#DIV/0!</v>
      </c>
      <c r="E45" s="177">
        <f t="shared" si="2"/>
        <v>0</v>
      </c>
      <c r="F45" s="11"/>
      <c r="G45" s="12"/>
      <c r="H45" s="8"/>
      <c r="I45" s="8"/>
      <c r="J45" s="6"/>
      <c r="K45" s="9"/>
    </row>
    <row r="46" spans="1:11" hidden="1" x14ac:dyDescent="0.25">
      <c r="A46" s="148" t="s">
        <v>120</v>
      </c>
      <c r="B46" s="150"/>
      <c r="C46" s="30"/>
      <c r="D46" s="67" t="e">
        <f t="shared" si="1"/>
        <v>#DIV/0!</v>
      </c>
      <c r="E46" s="177">
        <f t="shared" si="2"/>
        <v>0</v>
      </c>
      <c r="F46" s="11"/>
      <c r="G46" s="12"/>
      <c r="H46" s="8"/>
      <c r="I46" s="8"/>
      <c r="J46" s="6"/>
      <c r="K46" s="9"/>
    </row>
    <row r="47" spans="1:11" hidden="1" x14ac:dyDescent="0.25">
      <c r="A47" s="88" t="s">
        <v>121</v>
      </c>
      <c r="B47" s="150"/>
      <c r="C47" s="30"/>
      <c r="D47" s="67" t="e">
        <f t="shared" si="1"/>
        <v>#DIV/0!</v>
      </c>
      <c r="E47" s="177">
        <f t="shared" si="2"/>
        <v>0</v>
      </c>
      <c r="F47" s="11"/>
      <c r="G47" s="12"/>
      <c r="H47" s="8"/>
      <c r="I47" s="8"/>
      <c r="J47" s="6"/>
      <c r="K47" s="9"/>
    </row>
    <row r="48" spans="1:11" ht="31.5" hidden="1" x14ac:dyDescent="0.25">
      <c r="A48" s="148" t="s">
        <v>118</v>
      </c>
      <c r="B48" s="150"/>
      <c r="C48" s="30"/>
      <c r="D48" s="67" t="e">
        <f t="shared" si="1"/>
        <v>#DIV/0!</v>
      </c>
      <c r="E48" s="177">
        <f t="shared" si="2"/>
        <v>0</v>
      </c>
      <c r="F48" s="11"/>
      <c r="G48" s="12"/>
      <c r="H48" s="8"/>
      <c r="I48" s="8"/>
      <c r="J48" s="6"/>
      <c r="K48" s="9"/>
    </row>
    <row r="49" spans="1:11" hidden="1" x14ac:dyDescent="0.25">
      <c r="A49" s="88" t="s">
        <v>4</v>
      </c>
      <c r="B49" s="150"/>
      <c r="C49" s="30"/>
      <c r="D49" s="67" t="e">
        <f t="shared" si="1"/>
        <v>#DIV/0!</v>
      </c>
      <c r="E49" s="177">
        <f t="shared" si="2"/>
        <v>0</v>
      </c>
      <c r="F49" s="11"/>
      <c r="G49" s="12"/>
      <c r="H49" s="8"/>
      <c r="I49" s="8"/>
      <c r="J49" s="6"/>
      <c r="K49" s="9"/>
    </row>
    <row r="50" spans="1:11" ht="31.5" hidden="1" x14ac:dyDescent="0.25">
      <c r="A50" s="148" t="s">
        <v>116</v>
      </c>
      <c r="B50" s="150"/>
      <c r="C50" s="30"/>
      <c r="D50" s="67" t="e">
        <f t="shared" si="1"/>
        <v>#DIV/0!</v>
      </c>
      <c r="E50" s="177">
        <f t="shared" si="2"/>
        <v>0</v>
      </c>
      <c r="F50" s="11"/>
      <c r="G50" s="12"/>
      <c r="H50" s="8"/>
      <c r="I50" s="8"/>
      <c r="J50" s="6"/>
      <c r="K50" s="9"/>
    </row>
    <row r="51" spans="1:11" hidden="1" x14ac:dyDescent="0.25">
      <c r="A51" s="88"/>
      <c r="B51" s="150"/>
      <c r="C51" s="30"/>
      <c r="D51" s="67" t="e">
        <f t="shared" si="1"/>
        <v>#DIV/0!</v>
      </c>
      <c r="E51" s="177">
        <f t="shared" si="2"/>
        <v>0</v>
      </c>
      <c r="F51" s="11"/>
      <c r="G51" s="12"/>
      <c r="H51" s="8"/>
      <c r="I51" s="8"/>
      <c r="J51" s="6"/>
      <c r="K51" s="9"/>
    </row>
    <row r="52" spans="1:11" ht="31.5" x14ac:dyDescent="0.25">
      <c r="A52" s="152" t="s">
        <v>8</v>
      </c>
      <c r="B52" s="112"/>
      <c r="C52" s="36"/>
      <c r="D52" s="67"/>
      <c r="E52" s="177"/>
      <c r="I52" s="2"/>
      <c r="J52" s="2"/>
      <c r="K52" s="2"/>
    </row>
    <row r="53" spans="1:11" ht="16.5" customHeight="1" x14ac:dyDescent="0.25">
      <c r="A53" s="148" t="s">
        <v>131</v>
      </c>
      <c r="B53" s="110">
        <f>C53*D53%</f>
        <v>307.29599999999999</v>
      </c>
      <c r="C53" s="28">
        <v>310.39999999999998</v>
      </c>
      <c r="D53" s="67">
        <v>99</v>
      </c>
      <c r="E53" s="177">
        <f t="shared" si="2"/>
        <v>308.84799999999996</v>
      </c>
    </row>
    <row r="54" spans="1:11" ht="16.5" hidden="1" customHeight="1" x14ac:dyDescent="0.25">
      <c r="A54" s="88" t="s">
        <v>9</v>
      </c>
      <c r="B54" s="110"/>
      <c r="C54" s="28">
        <v>11.3</v>
      </c>
      <c r="D54" s="67"/>
      <c r="E54" s="177">
        <f t="shared" si="2"/>
        <v>5.65</v>
      </c>
    </row>
    <row r="55" spans="1:11" ht="16.5" hidden="1" customHeight="1" x14ac:dyDescent="0.25">
      <c r="A55" s="88" t="s">
        <v>10</v>
      </c>
      <c r="B55" s="110"/>
      <c r="C55" s="28">
        <v>11.3</v>
      </c>
      <c r="D55" s="67"/>
      <c r="E55" s="177">
        <f t="shared" si="2"/>
        <v>5.65</v>
      </c>
    </row>
    <row r="56" spans="1:11" ht="16.5" hidden="1" customHeight="1" x14ac:dyDescent="0.25">
      <c r="A56" s="88" t="s">
        <v>11</v>
      </c>
      <c r="B56" s="110"/>
      <c r="C56" s="28">
        <v>11.3</v>
      </c>
      <c r="D56" s="67"/>
      <c r="E56" s="177">
        <f t="shared" si="2"/>
        <v>5.65</v>
      </c>
    </row>
    <row r="57" spans="1:11" ht="16.5" customHeight="1" x14ac:dyDescent="0.25">
      <c r="A57" s="148" t="s">
        <v>132</v>
      </c>
      <c r="B57" s="110">
        <f>C57*D57%</f>
        <v>11.740700000000002</v>
      </c>
      <c r="C57" s="28">
        <v>11.3</v>
      </c>
      <c r="D57" s="67">
        <v>103.9</v>
      </c>
      <c r="E57" s="177">
        <f t="shared" si="2"/>
        <v>11.520350000000001</v>
      </c>
    </row>
    <row r="58" spans="1:11" ht="16.5" hidden="1" customHeight="1" x14ac:dyDescent="0.25">
      <c r="A58" s="148" t="s">
        <v>133</v>
      </c>
      <c r="B58" s="110" t="s">
        <v>137</v>
      </c>
      <c r="C58" s="28" t="s">
        <v>137</v>
      </c>
      <c r="D58" s="67"/>
      <c r="E58" s="177">
        <f t="shared" si="2"/>
        <v>0</v>
      </c>
    </row>
    <row r="59" spans="1:11" ht="16.5" hidden="1" customHeight="1" x14ac:dyDescent="0.25">
      <c r="A59" s="148" t="s">
        <v>12</v>
      </c>
      <c r="B59" s="110"/>
      <c r="C59" s="28"/>
      <c r="D59" s="67"/>
      <c r="E59" s="177">
        <f t="shared" si="2"/>
        <v>0</v>
      </c>
    </row>
    <row r="60" spans="1:11" ht="16.5" customHeight="1" x14ac:dyDescent="0.25">
      <c r="A60" s="148" t="s">
        <v>129</v>
      </c>
      <c r="B60" s="110">
        <f>C60*D60%</f>
        <v>107.991</v>
      </c>
      <c r="C60" s="28">
        <f>'[1]2018'!$B$57</f>
        <v>106.5</v>
      </c>
      <c r="D60" s="67">
        <v>101.4</v>
      </c>
      <c r="E60" s="177">
        <f t="shared" si="2"/>
        <v>107.24549999999999</v>
      </c>
    </row>
    <row r="61" spans="1:11" ht="16.5" customHeight="1" x14ac:dyDescent="0.25">
      <c r="A61" s="148" t="s">
        <v>130</v>
      </c>
      <c r="B61" s="110">
        <f>C61*D61%</f>
        <v>169.3956</v>
      </c>
      <c r="C61" s="28">
        <f>'[1]2018'!$B$58</f>
        <v>180.4</v>
      </c>
      <c r="D61" s="67">
        <v>93.9</v>
      </c>
      <c r="E61" s="177">
        <f t="shared" si="2"/>
        <v>174.89780000000002</v>
      </c>
      <c r="G61" s="2"/>
    </row>
    <row r="62" spans="1:11" s="13" customFormat="1" hidden="1" x14ac:dyDescent="0.25">
      <c r="A62" s="88" t="s">
        <v>13</v>
      </c>
      <c r="B62" s="110"/>
      <c r="C62" s="28"/>
      <c r="D62" s="67"/>
      <c r="E62" s="177"/>
      <c r="G62" s="145"/>
    </row>
    <row r="63" spans="1:11" ht="18.95" customHeight="1" x14ac:dyDescent="0.25">
      <c r="A63" s="87" t="s">
        <v>14</v>
      </c>
      <c r="B63" s="112"/>
      <c r="C63" s="36"/>
      <c r="D63" s="67"/>
      <c r="E63" s="169"/>
      <c r="G63" s="2"/>
    </row>
    <row r="64" spans="1:11" ht="37.5" hidden="1" customHeight="1" x14ac:dyDescent="0.25">
      <c r="A64" s="86" t="s">
        <v>15</v>
      </c>
      <c r="B64" s="106"/>
      <c r="C64" s="36"/>
      <c r="D64" s="67"/>
      <c r="E64" s="169"/>
      <c r="G64" s="2"/>
    </row>
    <row r="65" spans="1:9" ht="30.75" hidden="1" customHeight="1" x14ac:dyDescent="0.25">
      <c r="A65" s="86" t="s">
        <v>16</v>
      </c>
      <c r="B65" s="106"/>
      <c r="C65" s="36"/>
      <c r="D65" s="67"/>
      <c r="E65" s="169"/>
      <c r="G65" s="2"/>
    </row>
    <row r="66" spans="1:9" ht="15.75" hidden="1" customHeight="1" x14ac:dyDescent="0.25">
      <c r="A66" s="86" t="s">
        <v>17</v>
      </c>
      <c r="B66" s="106"/>
      <c r="C66" s="36"/>
      <c r="D66" s="67"/>
      <c r="E66" s="169"/>
      <c r="G66" s="2"/>
    </row>
    <row r="67" spans="1:9" ht="15.75" hidden="1" customHeight="1" x14ac:dyDescent="0.25">
      <c r="A67" s="86" t="s">
        <v>18</v>
      </c>
      <c r="B67" s="106"/>
      <c r="C67" s="36"/>
      <c r="D67" s="67"/>
      <c r="E67" s="169"/>
      <c r="G67" s="2"/>
    </row>
    <row r="68" spans="1:9" ht="31.7" hidden="1" customHeight="1" thickBot="1" x14ac:dyDescent="0.3">
      <c r="A68" s="86" t="s">
        <v>19</v>
      </c>
      <c r="B68" s="116"/>
      <c r="C68" s="30"/>
      <c r="D68" s="67"/>
      <c r="E68" s="180"/>
      <c r="G68" s="2"/>
    </row>
    <row r="69" spans="1:9" ht="31.7" hidden="1" customHeight="1" x14ac:dyDescent="0.25">
      <c r="A69" s="86" t="s">
        <v>20</v>
      </c>
      <c r="B69" s="117"/>
      <c r="C69" s="59"/>
      <c r="D69" s="67"/>
      <c r="E69" s="181"/>
      <c r="G69" s="2"/>
    </row>
    <row r="70" spans="1:9" ht="16.5" hidden="1" customHeight="1" x14ac:dyDescent="0.25">
      <c r="A70" s="86" t="s">
        <v>21</v>
      </c>
      <c r="B70" s="118"/>
      <c r="C70" s="32"/>
      <c r="D70" s="67"/>
      <c r="E70" s="182"/>
      <c r="G70" s="2"/>
      <c r="I70" s="14"/>
    </row>
    <row r="71" spans="1:9" ht="16.5" customHeight="1" x14ac:dyDescent="0.25">
      <c r="A71" s="86" t="s">
        <v>22</v>
      </c>
      <c r="B71" s="106">
        <v>12374</v>
      </c>
      <c r="C71" s="36">
        <f>'[1]2018'!$B$68</f>
        <v>4046</v>
      </c>
      <c r="D71" s="67" t="s">
        <v>155</v>
      </c>
      <c r="E71" s="169">
        <v>1275</v>
      </c>
      <c r="G71" s="146"/>
    </row>
    <row r="72" spans="1:9" ht="16.5" customHeight="1" x14ac:dyDescent="0.25">
      <c r="A72" s="86" t="s">
        <v>114</v>
      </c>
      <c r="B72" s="112">
        <v>2269</v>
      </c>
      <c r="C72" s="33">
        <f>'[1]2018'!$B$69</f>
        <v>1405</v>
      </c>
      <c r="D72" s="67" t="s">
        <v>156</v>
      </c>
      <c r="E72" s="183">
        <f>SUM(B72:C72)/2</f>
        <v>1837</v>
      </c>
      <c r="G72" s="146"/>
    </row>
    <row r="73" spans="1:9" s="14" customFormat="1" ht="13.7" hidden="1" customHeight="1" x14ac:dyDescent="0.25">
      <c r="A73" s="87" t="s">
        <v>23</v>
      </c>
      <c r="B73" s="112"/>
      <c r="C73" s="33"/>
      <c r="D73" s="67" t="e">
        <f t="shared" ref="D73:D98" si="3">B73/C73*100</f>
        <v>#DIV/0!</v>
      </c>
      <c r="E73" s="183"/>
      <c r="G73" s="147"/>
    </row>
    <row r="74" spans="1:9" s="14" customFormat="1" ht="32.25" hidden="1" customHeight="1" x14ac:dyDescent="0.25">
      <c r="A74" s="88" t="s">
        <v>24</v>
      </c>
      <c r="B74" s="112"/>
      <c r="C74" s="33"/>
      <c r="D74" s="67" t="e">
        <f t="shared" si="3"/>
        <v>#DIV/0!</v>
      </c>
      <c r="E74" s="183"/>
      <c r="G74" s="147"/>
    </row>
    <row r="75" spans="1:9" s="14" customFormat="1" hidden="1" x14ac:dyDescent="0.25">
      <c r="A75" s="89" t="s">
        <v>25</v>
      </c>
      <c r="B75" s="119"/>
      <c r="C75" s="34"/>
      <c r="D75" s="67" t="e">
        <f t="shared" si="3"/>
        <v>#DIV/0!</v>
      </c>
      <c r="E75" s="184"/>
      <c r="G75" s="147"/>
    </row>
    <row r="76" spans="1:9" s="14" customFormat="1" hidden="1" x14ac:dyDescent="0.25">
      <c r="A76" s="89" t="s">
        <v>26</v>
      </c>
      <c r="B76" s="119"/>
      <c r="C76" s="34"/>
      <c r="D76" s="67" t="e">
        <f t="shared" si="3"/>
        <v>#DIV/0!</v>
      </c>
      <c r="E76" s="184"/>
      <c r="G76" s="147"/>
    </row>
    <row r="77" spans="1:9" s="14" customFormat="1" hidden="1" x14ac:dyDescent="0.25">
      <c r="A77" s="89" t="s">
        <v>27</v>
      </c>
      <c r="B77" s="119"/>
      <c r="C77" s="34"/>
      <c r="D77" s="67" t="e">
        <f t="shared" si="3"/>
        <v>#DIV/0!</v>
      </c>
      <c r="E77" s="184"/>
      <c r="G77" s="147"/>
    </row>
    <row r="78" spans="1:9" s="14" customFormat="1" hidden="1" x14ac:dyDescent="0.25">
      <c r="A78" s="89" t="s">
        <v>28</v>
      </c>
      <c r="B78" s="119"/>
      <c r="C78" s="34"/>
      <c r="D78" s="67" t="e">
        <f t="shared" si="3"/>
        <v>#DIV/0!</v>
      </c>
      <c r="E78" s="184"/>
      <c r="G78" s="147"/>
    </row>
    <row r="79" spans="1:9" s="14" customFormat="1" hidden="1" x14ac:dyDescent="0.25">
      <c r="A79" s="89" t="s">
        <v>29</v>
      </c>
      <c r="B79" s="119"/>
      <c r="C79" s="34"/>
      <c r="D79" s="67" t="e">
        <f t="shared" si="3"/>
        <v>#DIV/0!</v>
      </c>
      <c r="E79" s="184"/>
      <c r="G79" s="147"/>
    </row>
    <row r="80" spans="1:9" s="14" customFormat="1" hidden="1" x14ac:dyDescent="0.25">
      <c r="A80" s="89" t="s">
        <v>30</v>
      </c>
      <c r="B80" s="119"/>
      <c r="C80" s="34"/>
      <c r="D80" s="67" t="e">
        <f t="shared" si="3"/>
        <v>#DIV/0!</v>
      </c>
      <c r="E80" s="184"/>
      <c r="G80" s="147"/>
    </row>
    <row r="81" spans="1:7" s="14" customFormat="1" hidden="1" x14ac:dyDescent="0.25">
      <c r="A81" s="89" t="s">
        <v>31</v>
      </c>
      <c r="B81" s="119"/>
      <c r="C81" s="34"/>
      <c r="D81" s="67" t="e">
        <f t="shared" si="3"/>
        <v>#DIV/0!</v>
      </c>
      <c r="E81" s="184"/>
      <c r="G81" s="147"/>
    </row>
    <row r="82" spans="1:7" s="14" customFormat="1" hidden="1" x14ac:dyDescent="0.25">
      <c r="A82" s="89" t="s">
        <v>32</v>
      </c>
      <c r="B82" s="119"/>
      <c r="C82" s="34"/>
      <c r="D82" s="67" t="e">
        <f t="shared" si="3"/>
        <v>#DIV/0!</v>
      </c>
      <c r="E82" s="184"/>
      <c r="G82" s="147"/>
    </row>
    <row r="83" spans="1:7" s="14" customFormat="1" ht="30" hidden="1" customHeight="1" x14ac:dyDescent="0.25">
      <c r="A83" s="88" t="s">
        <v>33</v>
      </c>
      <c r="B83" s="112"/>
      <c r="C83" s="33"/>
      <c r="D83" s="67" t="e">
        <f t="shared" si="3"/>
        <v>#DIV/0!</v>
      </c>
      <c r="E83" s="183"/>
      <c r="G83" s="147"/>
    </row>
    <row r="84" spans="1:7" s="14" customFormat="1" hidden="1" x14ac:dyDescent="0.25">
      <c r="A84" s="89" t="s">
        <v>34</v>
      </c>
      <c r="B84" s="119"/>
      <c r="C84" s="34"/>
      <c r="D84" s="67" t="e">
        <f t="shared" si="3"/>
        <v>#DIV/0!</v>
      </c>
      <c r="E84" s="184"/>
      <c r="G84" s="147"/>
    </row>
    <row r="85" spans="1:7" s="14" customFormat="1" hidden="1" x14ac:dyDescent="0.25">
      <c r="A85" s="89" t="s">
        <v>35</v>
      </c>
      <c r="B85" s="119"/>
      <c r="C85" s="34"/>
      <c r="D85" s="67" t="e">
        <f t="shared" si="3"/>
        <v>#DIV/0!</v>
      </c>
      <c r="E85" s="184"/>
      <c r="G85" s="147"/>
    </row>
    <row r="86" spans="1:7" s="14" customFormat="1" hidden="1" x14ac:dyDescent="0.25">
      <c r="A86" s="89" t="s">
        <v>36</v>
      </c>
      <c r="B86" s="119"/>
      <c r="C86" s="34"/>
      <c r="D86" s="67" t="e">
        <f t="shared" si="3"/>
        <v>#DIV/0!</v>
      </c>
      <c r="E86" s="184"/>
      <c r="G86" s="147"/>
    </row>
    <row r="87" spans="1:7" s="14" customFormat="1" hidden="1" x14ac:dyDescent="0.25">
      <c r="A87" s="89" t="s">
        <v>37</v>
      </c>
      <c r="B87" s="119"/>
      <c r="C87" s="34"/>
      <c r="D87" s="67" t="e">
        <f t="shared" si="3"/>
        <v>#DIV/0!</v>
      </c>
      <c r="E87" s="184"/>
      <c r="G87" s="147"/>
    </row>
    <row r="88" spans="1:7" s="14" customFormat="1" hidden="1" x14ac:dyDescent="0.25">
      <c r="A88" s="89" t="s">
        <v>32</v>
      </c>
      <c r="B88" s="120"/>
      <c r="C88" s="35"/>
      <c r="D88" s="67" t="e">
        <f t="shared" si="3"/>
        <v>#DIV/0!</v>
      </c>
      <c r="E88" s="185"/>
      <c r="G88" s="147"/>
    </row>
    <row r="89" spans="1:7" s="14" customFormat="1" hidden="1" x14ac:dyDescent="0.25">
      <c r="A89" s="88" t="s">
        <v>38</v>
      </c>
      <c r="B89" s="112"/>
      <c r="C89" s="33"/>
      <c r="D89" s="67" t="e">
        <f t="shared" si="3"/>
        <v>#DIV/0!</v>
      </c>
      <c r="E89" s="183"/>
      <c r="G89" s="147"/>
    </row>
    <row r="90" spans="1:7" s="14" customFormat="1" hidden="1" x14ac:dyDescent="0.25">
      <c r="A90" s="89" t="s">
        <v>39</v>
      </c>
      <c r="B90" s="120"/>
      <c r="C90" s="35"/>
      <c r="D90" s="67" t="e">
        <f t="shared" si="3"/>
        <v>#DIV/0!</v>
      </c>
      <c r="E90" s="185"/>
      <c r="G90" s="147"/>
    </row>
    <row r="91" spans="1:7" s="14" customFormat="1" ht="19.5" hidden="1" customHeight="1" x14ac:dyDescent="0.25">
      <c r="A91" s="90" t="s">
        <v>40</v>
      </c>
      <c r="B91" s="120"/>
      <c r="C91" s="35"/>
      <c r="D91" s="67" t="e">
        <f t="shared" si="3"/>
        <v>#DIV/0!</v>
      </c>
      <c r="E91" s="185"/>
      <c r="G91" s="147"/>
    </row>
    <row r="92" spans="1:7" ht="16.5" hidden="1" customHeight="1" x14ac:dyDescent="0.25">
      <c r="A92" s="86"/>
      <c r="B92" s="106"/>
      <c r="C92" s="36"/>
      <c r="D92" s="67" t="e">
        <f t="shared" si="3"/>
        <v>#DIV/0!</v>
      </c>
      <c r="E92" s="169"/>
      <c r="G92" s="2"/>
    </row>
    <row r="93" spans="1:7" ht="18.95" customHeight="1" x14ac:dyDescent="0.25">
      <c r="A93" s="91" t="s">
        <v>41</v>
      </c>
      <c r="B93" s="106"/>
      <c r="C93" s="36"/>
      <c r="D93" s="67"/>
      <c r="E93" s="169"/>
      <c r="G93" s="2"/>
    </row>
    <row r="94" spans="1:7" ht="31.5" hidden="1" x14ac:dyDescent="0.25">
      <c r="A94" s="82" t="s">
        <v>42</v>
      </c>
      <c r="B94" s="114"/>
      <c r="C94" s="28"/>
      <c r="D94" s="67" t="e">
        <f t="shared" si="3"/>
        <v>#DIV/0!</v>
      </c>
      <c r="E94" s="177"/>
      <c r="G94" s="2"/>
    </row>
    <row r="95" spans="1:7" hidden="1" x14ac:dyDescent="0.25">
      <c r="A95" s="86" t="s">
        <v>43</v>
      </c>
      <c r="B95" s="114"/>
      <c r="C95" s="28"/>
      <c r="D95" s="67" t="e">
        <f t="shared" si="3"/>
        <v>#DIV/0!</v>
      </c>
      <c r="E95" s="177"/>
      <c r="G95" s="2"/>
    </row>
    <row r="96" spans="1:7" hidden="1" x14ac:dyDescent="0.25">
      <c r="A96" s="86" t="s">
        <v>44</v>
      </c>
      <c r="B96" s="114"/>
      <c r="C96" s="28"/>
      <c r="D96" s="67" t="e">
        <f t="shared" si="3"/>
        <v>#DIV/0!</v>
      </c>
      <c r="E96" s="177"/>
      <c r="G96" s="2"/>
    </row>
    <row r="97" spans="1:7" hidden="1" x14ac:dyDescent="0.25">
      <c r="A97" s="86" t="s">
        <v>45</v>
      </c>
      <c r="B97" s="114"/>
      <c r="C97" s="28"/>
      <c r="D97" s="67" t="e">
        <f t="shared" si="3"/>
        <v>#DIV/0!</v>
      </c>
      <c r="E97" s="177"/>
      <c r="G97" s="2"/>
    </row>
    <row r="98" spans="1:7" ht="16.5" customHeight="1" x14ac:dyDescent="0.25">
      <c r="A98" s="86" t="s">
        <v>46</v>
      </c>
      <c r="B98" s="106">
        <v>8943.4</v>
      </c>
      <c r="C98" s="36">
        <f>'[1]2018'!$B$95</f>
        <v>8711.6</v>
      </c>
      <c r="D98" s="67">
        <f t="shared" si="3"/>
        <v>102.66082005601727</v>
      </c>
      <c r="E98" s="169">
        <f>B98*1.03</f>
        <v>9211.7019999999993</v>
      </c>
      <c r="G98" s="2"/>
    </row>
    <row r="99" spans="1:7" ht="16.5" customHeight="1" x14ac:dyDescent="0.25">
      <c r="A99" s="92" t="s">
        <v>122</v>
      </c>
      <c r="B99" s="106"/>
      <c r="C99" s="36"/>
      <c r="D99" s="67"/>
      <c r="E99" s="169"/>
      <c r="G99" s="2"/>
    </row>
    <row r="100" spans="1:7" ht="16.5" customHeight="1" x14ac:dyDescent="0.25">
      <c r="A100" s="93" t="s">
        <v>126</v>
      </c>
      <c r="B100" s="106">
        <f>B98/B9*1000</f>
        <v>254.21830585559974</v>
      </c>
      <c r="C100" s="36">
        <f>C98/C9*1000</f>
        <v>242.50083509631446</v>
      </c>
      <c r="D100" s="67">
        <f>B100/C100*100</f>
        <v>104.83193006516099</v>
      </c>
      <c r="E100" s="169">
        <f>B100*1.3</f>
        <v>330.48379761227966</v>
      </c>
    </row>
    <row r="101" spans="1:7" ht="16.5" hidden="1" customHeight="1" x14ac:dyDescent="0.25">
      <c r="A101" s="82" t="s">
        <v>48</v>
      </c>
      <c r="B101" s="106"/>
      <c r="C101" s="36"/>
      <c r="D101" s="67" t="e">
        <f t="shared" ref="D101:D104" si="4">B101/C101*100</f>
        <v>#DIV/0!</v>
      </c>
      <c r="E101" s="169"/>
    </row>
    <row r="102" spans="1:7" ht="16.5" hidden="1" customHeight="1" x14ac:dyDescent="0.25">
      <c r="A102" s="92" t="s">
        <v>47</v>
      </c>
      <c r="B102" s="106"/>
      <c r="C102" s="36"/>
      <c r="D102" s="67" t="e">
        <f t="shared" si="4"/>
        <v>#DIV/0!</v>
      </c>
      <c r="E102" s="169"/>
    </row>
    <row r="103" spans="1:7" ht="16.5" hidden="1" customHeight="1" x14ac:dyDescent="0.25">
      <c r="A103" s="86" t="s">
        <v>115</v>
      </c>
      <c r="B103" s="106"/>
      <c r="C103" s="36"/>
      <c r="D103" s="67" t="e">
        <f t="shared" si="4"/>
        <v>#DIV/0!</v>
      </c>
      <c r="E103" s="169"/>
    </row>
    <row r="104" spans="1:7" ht="16.5" customHeight="1" x14ac:dyDescent="0.25">
      <c r="A104" s="86" t="s">
        <v>124</v>
      </c>
      <c r="B104" s="112">
        <v>635.1</v>
      </c>
      <c r="C104" s="33">
        <v>715.2</v>
      </c>
      <c r="D104" s="135">
        <f t="shared" si="4"/>
        <v>88.800335570469798</v>
      </c>
      <c r="E104" s="183">
        <f>SUM(B104:C104)/2</f>
        <v>675.15000000000009</v>
      </c>
      <c r="G104" s="15"/>
    </row>
    <row r="105" spans="1:7" ht="16.5" customHeight="1" x14ac:dyDescent="0.25">
      <c r="A105" s="137" t="s">
        <v>122</v>
      </c>
      <c r="B105" s="112"/>
      <c r="C105" s="36"/>
      <c r="D105" s="67"/>
      <c r="E105" s="169"/>
    </row>
    <row r="106" spans="1:7" ht="16.5" customHeight="1" x14ac:dyDescent="0.25">
      <c r="A106" s="138" t="s">
        <v>127</v>
      </c>
      <c r="B106" s="112">
        <f>B104/B9*1000</f>
        <v>18.052870949403072</v>
      </c>
      <c r="C106" s="36">
        <f>C104/C9*1000</f>
        <v>19.90869613628772</v>
      </c>
      <c r="D106" s="67">
        <f>B106/C106*100</f>
        <v>90.678318790038588</v>
      </c>
      <c r="E106" s="169"/>
    </row>
    <row r="107" spans="1:7" ht="16.5" customHeight="1" x14ac:dyDescent="0.25">
      <c r="A107" s="88" t="s">
        <v>125</v>
      </c>
      <c r="B107" s="112">
        <v>3.8</v>
      </c>
      <c r="C107" s="36">
        <v>4.24</v>
      </c>
      <c r="D107" s="67">
        <f>B107/C107*100</f>
        <v>89.622641509433947</v>
      </c>
      <c r="E107" s="169">
        <f>SUM(B107:C107)/2</f>
        <v>4.0199999999999996</v>
      </c>
    </row>
    <row r="108" spans="1:7" ht="16.5" customHeight="1" x14ac:dyDescent="0.25">
      <c r="A108" s="137" t="s">
        <v>122</v>
      </c>
      <c r="B108" s="112"/>
      <c r="C108" s="36"/>
      <c r="D108" s="67"/>
      <c r="E108" s="169"/>
    </row>
    <row r="109" spans="1:7" ht="16.5" customHeight="1" x14ac:dyDescent="0.25">
      <c r="A109" s="138" t="s">
        <v>126</v>
      </c>
      <c r="B109" s="112">
        <f>B107/B9*1000</f>
        <v>0.10801591813530415</v>
      </c>
      <c r="C109" s="36">
        <f>C107/C9*1000</f>
        <v>0.11802694577441265</v>
      </c>
      <c r="D109" s="67">
        <v>100</v>
      </c>
      <c r="E109" s="169"/>
    </row>
    <row r="110" spans="1:7" s="16" customFormat="1" ht="15.75" hidden="1" customHeight="1" x14ac:dyDescent="0.25">
      <c r="A110" s="139" t="s">
        <v>49</v>
      </c>
      <c r="B110" s="140"/>
      <c r="C110" s="60"/>
      <c r="D110" s="67"/>
      <c r="E110" s="186"/>
    </row>
    <row r="111" spans="1:7" ht="15.75" hidden="1" customHeight="1" x14ac:dyDescent="0.25">
      <c r="A111" s="88" t="s">
        <v>50</v>
      </c>
      <c r="B111" s="141"/>
      <c r="C111" s="61"/>
      <c r="D111" s="67"/>
      <c r="E111" s="187"/>
    </row>
    <row r="112" spans="1:7" ht="15.75" hidden="1" customHeight="1" x14ac:dyDescent="0.25">
      <c r="A112" s="142" t="s">
        <v>51</v>
      </c>
      <c r="B112" s="141"/>
      <c r="C112" s="61"/>
      <c r="D112" s="67"/>
      <c r="E112" s="187"/>
    </row>
    <row r="113" spans="1:5" ht="15.75" hidden="1" customHeight="1" x14ac:dyDescent="0.25">
      <c r="A113" s="142" t="s">
        <v>52</v>
      </c>
      <c r="B113" s="141"/>
      <c r="C113" s="61"/>
      <c r="D113" s="67"/>
      <c r="E113" s="187"/>
    </row>
    <row r="114" spans="1:5" ht="15.75" hidden="1" customHeight="1" x14ac:dyDescent="0.25">
      <c r="A114" s="88" t="s">
        <v>53</v>
      </c>
      <c r="B114" s="141"/>
      <c r="C114" s="61"/>
      <c r="D114" s="67"/>
      <c r="E114" s="187"/>
    </row>
    <row r="115" spans="1:5" ht="15.75" hidden="1" customHeight="1" x14ac:dyDescent="0.25">
      <c r="A115" s="88" t="s">
        <v>54</v>
      </c>
      <c r="B115" s="141"/>
      <c r="C115" s="61"/>
      <c r="D115" s="67"/>
      <c r="E115" s="187"/>
    </row>
    <row r="116" spans="1:5" ht="15.75" hidden="1" customHeight="1" x14ac:dyDescent="0.25">
      <c r="A116" s="88" t="s">
        <v>55</v>
      </c>
      <c r="B116" s="141"/>
      <c r="C116" s="61"/>
      <c r="D116" s="67"/>
      <c r="E116" s="187"/>
    </row>
    <row r="117" spans="1:5" ht="15.75" hidden="1" customHeight="1" thickBot="1" x14ac:dyDescent="0.3">
      <c r="A117" s="88" t="s">
        <v>56</v>
      </c>
      <c r="B117" s="141"/>
      <c r="C117" s="61"/>
      <c r="D117" s="67"/>
      <c r="E117" s="187"/>
    </row>
    <row r="118" spans="1:5" s="16" customFormat="1" ht="15.75" hidden="1" customHeight="1" x14ac:dyDescent="0.25">
      <c r="A118" s="139" t="s">
        <v>57</v>
      </c>
      <c r="B118" s="140"/>
      <c r="C118" s="60"/>
      <c r="D118" s="67"/>
      <c r="E118" s="186"/>
    </row>
    <row r="119" spans="1:5" ht="15.75" hidden="1" customHeight="1" x14ac:dyDescent="0.25">
      <c r="A119" s="88" t="s">
        <v>50</v>
      </c>
      <c r="B119" s="141"/>
      <c r="C119" s="61"/>
      <c r="D119" s="67"/>
      <c r="E119" s="187"/>
    </row>
    <row r="120" spans="1:5" ht="15.75" hidden="1" customHeight="1" x14ac:dyDescent="0.25">
      <c r="A120" s="142" t="s">
        <v>51</v>
      </c>
      <c r="B120" s="141"/>
      <c r="C120" s="61"/>
      <c r="D120" s="67"/>
      <c r="E120" s="187"/>
    </row>
    <row r="121" spans="1:5" ht="15.75" hidden="1" customHeight="1" x14ac:dyDescent="0.25">
      <c r="A121" s="142" t="s">
        <v>58</v>
      </c>
      <c r="B121" s="141"/>
      <c r="C121" s="61"/>
      <c r="D121" s="67"/>
      <c r="E121" s="187"/>
    </row>
    <row r="122" spans="1:5" ht="15.75" hidden="1" customHeight="1" x14ac:dyDescent="0.25">
      <c r="A122" s="88" t="s">
        <v>53</v>
      </c>
      <c r="B122" s="141"/>
      <c r="C122" s="61"/>
      <c r="D122" s="67"/>
      <c r="E122" s="187"/>
    </row>
    <row r="123" spans="1:5" ht="15.75" hidden="1" customHeight="1" x14ac:dyDescent="0.25">
      <c r="A123" s="88" t="s">
        <v>54</v>
      </c>
      <c r="B123" s="141"/>
      <c r="C123" s="61"/>
      <c r="D123" s="67"/>
      <c r="E123" s="187"/>
    </row>
    <row r="124" spans="1:5" ht="15.75" hidden="1" customHeight="1" x14ac:dyDescent="0.25">
      <c r="A124" s="88" t="s">
        <v>55</v>
      </c>
      <c r="B124" s="141"/>
      <c r="C124" s="61"/>
      <c r="D124" s="67"/>
      <c r="E124" s="187"/>
    </row>
    <row r="125" spans="1:5" ht="15.75" hidden="1" customHeight="1" thickBot="1" x14ac:dyDescent="0.3">
      <c r="A125" s="88" t="s">
        <v>56</v>
      </c>
      <c r="B125" s="141"/>
      <c r="C125" s="61"/>
      <c r="D125" s="67"/>
      <c r="E125" s="187"/>
    </row>
    <row r="126" spans="1:5" s="16" customFormat="1" ht="15.75" hidden="1" customHeight="1" x14ac:dyDescent="0.25">
      <c r="A126" s="139" t="s">
        <v>59</v>
      </c>
      <c r="B126" s="140"/>
      <c r="C126" s="60"/>
      <c r="D126" s="67"/>
      <c r="E126" s="186"/>
    </row>
    <row r="127" spans="1:5" ht="15.75" hidden="1" customHeight="1" x14ac:dyDescent="0.25">
      <c r="A127" s="88" t="s">
        <v>50</v>
      </c>
      <c r="B127" s="141"/>
      <c r="C127" s="61"/>
      <c r="D127" s="67"/>
      <c r="E127" s="187"/>
    </row>
    <row r="128" spans="1:5" ht="15.75" hidden="1" customHeight="1" x14ac:dyDescent="0.25">
      <c r="A128" s="142" t="s">
        <v>51</v>
      </c>
      <c r="B128" s="141"/>
      <c r="C128" s="61"/>
      <c r="D128" s="67"/>
      <c r="E128" s="187"/>
    </row>
    <row r="129" spans="1:5" ht="15.75" hidden="1" customHeight="1" x14ac:dyDescent="0.25">
      <c r="A129" s="142" t="s">
        <v>58</v>
      </c>
      <c r="B129" s="141"/>
      <c r="C129" s="61"/>
      <c r="D129" s="67"/>
      <c r="E129" s="187"/>
    </row>
    <row r="130" spans="1:5" ht="15.75" hidden="1" customHeight="1" x14ac:dyDescent="0.25">
      <c r="A130" s="88" t="s">
        <v>53</v>
      </c>
      <c r="B130" s="141"/>
      <c r="C130" s="61"/>
      <c r="D130" s="67"/>
      <c r="E130" s="187"/>
    </row>
    <row r="131" spans="1:5" ht="15.75" hidden="1" customHeight="1" x14ac:dyDescent="0.25">
      <c r="A131" s="88" t="s">
        <v>54</v>
      </c>
      <c r="B131" s="141"/>
      <c r="C131" s="61"/>
      <c r="D131" s="67"/>
      <c r="E131" s="187"/>
    </row>
    <row r="132" spans="1:5" ht="15.75" hidden="1" customHeight="1" x14ac:dyDescent="0.25">
      <c r="A132" s="88" t="s">
        <v>55</v>
      </c>
      <c r="B132" s="141"/>
      <c r="C132" s="61"/>
      <c r="D132" s="67"/>
      <c r="E132" s="187"/>
    </row>
    <row r="133" spans="1:5" ht="15.75" hidden="1" customHeight="1" thickBot="1" x14ac:dyDescent="0.3">
      <c r="A133" s="88" t="s">
        <v>56</v>
      </c>
      <c r="B133" s="141"/>
      <c r="C133" s="61"/>
      <c r="D133" s="67"/>
      <c r="E133" s="187"/>
    </row>
    <row r="134" spans="1:5" s="16" customFormat="1" ht="15.75" hidden="1" customHeight="1" x14ac:dyDescent="0.25">
      <c r="A134" s="139" t="s">
        <v>60</v>
      </c>
      <c r="B134" s="140"/>
      <c r="C134" s="60"/>
      <c r="D134" s="67"/>
      <c r="E134" s="186"/>
    </row>
    <row r="135" spans="1:5" ht="15.75" hidden="1" customHeight="1" x14ac:dyDescent="0.25">
      <c r="A135" s="88" t="s">
        <v>50</v>
      </c>
      <c r="B135" s="141"/>
      <c r="C135" s="61"/>
      <c r="D135" s="67"/>
      <c r="E135" s="187"/>
    </row>
    <row r="136" spans="1:5" ht="15.75" hidden="1" customHeight="1" x14ac:dyDescent="0.25">
      <c r="A136" s="142" t="s">
        <v>51</v>
      </c>
      <c r="B136" s="141"/>
      <c r="C136" s="61"/>
      <c r="D136" s="67"/>
      <c r="E136" s="187"/>
    </row>
    <row r="137" spans="1:5" ht="15.75" hidden="1" customHeight="1" x14ac:dyDescent="0.25">
      <c r="A137" s="142" t="s">
        <v>58</v>
      </c>
      <c r="B137" s="141"/>
      <c r="C137" s="61"/>
      <c r="D137" s="67"/>
      <c r="E137" s="187"/>
    </row>
    <row r="138" spans="1:5" ht="15.75" hidden="1" customHeight="1" x14ac:dyDescent="0.25">
      <c r="A138" s="88" t="s">
        <v>53</v>
      </c>
      <c r="B138" s="141"/>
      <c r="C138" s="61"/>
      <c r="D138" s="67"/>
      <c r="E138" s="187"/>
    </row>
    <row r="139" spans="1:5" ht="15.75" hidden="1" customHeight="1" x14ac:dyDescent="0.25">
      <c r="A139" s="88" t="s">
        <v>54</v>
      </c>
      <c r="B139" s="141"/>
      <c r="C139" s="61"/>
      <c r="D139" s="67"/>
      <c r="E139" s="187"/>
    </row>
    <row r="140" spans="1:5" ht="15.75" hidden="1" customHeight="1" x14ac:dyDescent="0.25">
      <c r="A140" s="88" t="s">
        <v>55</v>
      </c>
      <c r="B140" s="141"/>
      <c r="C140" s="61"/>
      <c r="D140" s="67"/>
      <c r="E140" s="187"/>
    </row>
    <row r="141" spans="1:5" ht="15.75" hidden="1" customHeight="1" thickBot="1" x14ac:dyDescent="0.3">
      <c r="A141" s="88" t="s">
        <v>56</v>
      </c>
      <c r="B141" s="141"/>
      <c r="C141" s="61"/>
      <c r="D141" s="67"/>
      <c r="E141" s="187"/>
    </row>
    <row r="142" spans="1:5" ht="15.75" hidden="1" customHeight="1" thickBot="1" x14ac:dyDescent="0.3">
      <c r="A142" s="139"/>
      <c r="B142" s="143"/>
      <c r="C142" s="62"/>
      <c r="D142" s="67"/>
      <c r="E142" s="188"/>
    </row>
    <row r="143" spans="1:5" s="16" customFormat="1" ht="45.95" customHeight="1" x14ac:dyDescent="0.25">
      <c r="A143" s="144" t="s">
        <v>160</v>
      </c>
      <c r="B143" s="112">
        <v>1520.38</v>
      </c>
      <c r="C143" s="33">
        <v>1396.4</v>
      </c>
      <c r="D143" s="135">
        <f t="shared" ref="D143:D174" si="5">B143/C143*100</f>
        <v>108.87854482956175</v>
      </c>
      <c r="E143" s="169">
        <f>B143*1.08</f>
        <v>1642.0104000000001</v>
      </c>
    </row>
    <row r="144" spans="1:5" ht="15.75" hidden="1" customHeight="1" x14ac:dyDescent="0.25">
      <c r="A144" s="88" t="s">
        <v>50</v>
      </c>
      <c r="B144" s="122"/>
      <c r="C144" s="38"/>
      <c r="D144" s="135" t="e">
        <f t="shared" si="5"/>
        <v>#DIV/0!</v>
      </c>
      <c r="E144" s="189"/>
    </row>
    <row r="145" spans="1:8" ht="15.75" hidden="1" customHeight="1" x14ac:dyDescent="0.25">
      <c r="A145" s="142" t="s">
        <v>51</v>
      </c>
      <c r="B145" s="122"/>
      <c r="C145" s="38"/>
      <c r="D145" s="135" t="e">
        <f t="shared" si="5"/>
        <v>#DIV/0!</v>
      </c>
      <c r="E145" s="190"/>
    </row>
    <row r="146" spans="1:8" ht="15.75" hidden="1" customHeight="1" x14ac:dyDescent="0.25">
      <c r="A146" s="142" t="s">
        <v>58</v>
      </c>
      <c r="B146" s="122"/>
      <c r="C146" s="38"/>
      <c r="D146" s="135" t="e">
        <f t="shared" si="5"/>
        <v>#DIV/0!</v>
      </c>
      <c r="E146" s="190"/>
    </row>
    <row r="147" spans="1:8" ht="15.75" hidden="1" customHeight="1" x14ac:dyDescent="0.25">
      <c r="A147" s="88" t="s">
        <v>53</v>
      </c>
      <c r="B147" s="122"/>
      <c r="C147" s="38"/>
      <c r="D147" s="135" t="e">
        <f t="shared" si="5"/>
        <v>#DIV/0!</v>
      </c>
      <c r="E147" s="190"/>
    </row>
    <row r="148" spans="1:8" ht="15.75" hidden="1" customHeight="1" x14ac:dyDescent="0.25">
      <c r="A148" s="88" t="s">
        <v>54</v>
      </c>
      <c r="B148" s="122"/>
      <c r="C148" s="38"/>
      <c r="D148" s="135" t="e">
        <f t="shared" si="5"/>
        <v>#DIV/0!</v>
      </c>
      <c r="E148" s="190"/>
    </row>
    <row r="149" spans="1:8" ht="15.75" hidden="1" customHeight="1" x14ac:dyDescent="0.25">
      <c r="A149" s="88" t="s">
        <v>55</v>
      </c>
      <c r="B149" s="122"/>
      <c r="C149" s="38"/>
      <c r="D149" s="135" t="e">
        <f t="shared" si="5"/>
        <v>#DIV/0!</v>
      </c>
      <c r="E149" s="189"/>
      <c r="G149" s="14"/>
      <c r="H149" s="14"/>
    </row>
    <row r="150" spans="1:8" ht="15.75" hidden="1" customHeight="1" thickBot="1" x14ac:dyDescent="0.3">
      <c r="A150" s="88" t="s">
        <v>56</v>
      </c>
      <c r="B150" s="122"/>
      <c r="C150" s="38"/>
      <c r="D150" s="135" t="e">
        <f t="shared" si="5"/>
        <v>#DIV/0!</v>
      </c>
      <c r="E150" s="190"/>
      <c r="F150" s="14"/>
    </row>
    <row r="151" spans="1:8" s="16" customFormat="1" ht="16.5" customHeight="1" x14ac:dyDescent="0.25">
      <c r="A151" s="139" t="s">
        <v>57</v>
      </c>
      <c r="B151" s="122">
        <f>B143+B159</f>
        <v>1679.2800000000002</v>
      </c>
      <c r="C151" s="38">
        <f>C143+C159</f>
        <v>1532.1000000000001</v>
      </c>
      <c r="D151" s="135">
        <f t="shared" si="5"/>
        <v>109.60642255727433</v>
      </c>
      <c r="E151" s="189">
        <f>B151*1.1</f>
        <v>1847.2080000000003</v>
      </c>
      <c r="G151" s="17"/>
    </row>
    <row r="152" spans="1:8" ht="16.5" hidden="1" customHeight="1" x14ac:dyDescent="0.25">
      <c r="A152" s="88" t="s">
        <v>50</v>
      </c>
      <c r="B152" s="122"/>
      <c r="C152" s="38"/>
      <c r="D152" s="135" t="e">
        <f t="shared" si="5"/>
        <v>#DIV/0!</v>
      </c>
      <c r="E152" s="189"/>
    </row>
    <row r="153" spans="1:8" ht="16.5" hidden="1" customHeight="1" x14ac:dyDescent="0.25">
      <c r="A153" s="142" t="s">
        <v>51</v>
      </c>
      <c r="B153" s="122"/>
      <c r="C153" s="38"/>
      <c r="D153" s="135" t="e">
        <f t="shared" si="5"/>
        <v>#DIV/0!</v>
      </c>
      <c r="E153" s="189"/>
    </row>
    <row r="154" spans="1:8" ht="16.5" hidden="1" customHeight="1" x14ac:dyDescent="0.25">
      <c r="A154" s="142" t="s">
        <v>58</v>
      </c>
      <c r="B154" s="122"/>
      <c r="C154" s="38"/>
      <c r="D154" s="135" t="e">
        <f t="shared" si="5"/>
        <v>#DIV/0!</v>
      </c>
      <c r="E154" s="190"/>
    </row>
    <row r="155" spans="1:8" ht="16.5" hidden="1" customHeight="1" x14ac:dyDescent="0.25">
      <c r="A155" s="88" t="s">
        <v>53</v>
      </c>
      <c r="B155" s="122"/>
      <c r="C155" s="38"/>
      <c r="D155" s="135" t="e">
        <f t="shared" si="5"/>
        <v>#DIV/0!</v>
      </c>
      <c r="E155" s="190"/>
    </row>
    <row r="156" spans="1:8" ht="16.5" hidden="1" customHeight="1" x14ac:dyDescent="0.25">
      <c r="A156" s="88" t="s">
        <v>54</v>
      </c>
      <c r="B156" s="122"/>
      <c r="C156" s="38"/>
      <c r="D156" s="135" t="e">
        <f t="shared" si="5"/>
        <v>#DIV/0!</v>
      </c>
      <c r="E156" s="189"/>
    </row>
    <row r="157" spans="1:8" ht="16.5" hidden="1" customHeight="1" x14ac:dyDescent="0.25">
      <c r="A157" s="88" t="s">
        <v>55</v>
      </c>
      <c r="B157" s="122"/>
      <c r="C157" s="38"/>
      <c r="D157" s="135" t="e">
        <f t="shared" si="5"/>
        <v>#DIV/0!</v>
      </c>
      <c r="E157" s="189"/>
    </row>
    <row r="158" spans="1:8" ht="16.5" hidden="1" customHeight="1" thickBot="1" x14ac:dyDescent="0.3">
      <c r="A158" s="88" t="s">
        <v>56</v>
      </c>
      <c r="B158" s="122"/>
      <c r="C158" s="38"/>
      <c r="D158" s="135" t="e">
        <f t="shared" si="5"/>
        <v>#DIV/0!</v>
      </c>
      <c r="E158" s="189"/>
    </row>
    <row r="159" spans="1:8" s="16" customFormat="1" ht="16.5" customHeight="1" x14ac:dyDescent="0.25">
      <c r="A159" s="139" t="s">
        <v>157</v>
      </c>
      <c r="B159" s="122">
        <v>158.9</v>
      </c>
      <c r="C159" s="38">
        <v>135.69999999999999</v>
      </c>
      <c r="D159" s="135">
        <f t="shared" si="5"/>
        <v>117.09653647752395</v>
      </c>
      <c r="E159" s="189">
        <f>B159*1.1</f>
        <v>174.79000000000002</v>
      </c>
    </row>
    <row r="160" spans="1:8" ht="16.5" hidden="1" customHeight="1" x14ac:dyDescent="0.25">
      <c r="A160" s="88" t="s">
        <v>50</v>
      </c>
      <c r="B160" s="160"/>
      <c r="C160" s="161"/>
      <c r="D160" s="135" t="e">
        <f t="shared" si="5"/>
        <v>#DIV/0!</v>
      </c>
      <c r="E160" s="191"/>
    </row>
    <row r="161" spans="1:5" ht="16.5" hidden="1" customHeight="1" x14ac:dyDescent="0.25">
      <c r="A161" s="142" t="s">
        <v>51</v>
      </c>
      <c r="B161" s="122"/>
      <c r="C161" s="38"/>
      <c r="D161" s="135" t="e">
        <f t="shared" si="5"/>
        <v>#DIV/0!</v>
      </c>
      <c r="E161" s="189"/>
    </row>
    <row r="162" spans="1:5" ht="16.5" hidden="1" customHeight="1" x14ac:dyDescent="0.25">
      <c r="A162" s="142" t="s">
        <v>58</v>
      </c>
      <c r="B162" s="122"/>
      <c r="C162" s="38"/>
      <c r="D162" s="135" t="e">
        <f t="shared" si="5"/>
        <v>#DIV/0!</v>
      </c>
      <c r="E162" s="190"/>
    </row>
    <row r="163" spans="1:5" ht="16.5" hidden="1" customHeight="1" x14ac:dyDescent="0.25">
      <c r="A163" s="88" t="s">
        <v>53</v>
      </c>
      <c r="B163" s="122"/>
      <c r="C163" s="38"/>
      <c r="D163" s="135" t="e">
        <f t="shared" si="5"/>
        <v>#DIV/0!</v>
      </c>
      <c r="E163" s="190"/>
    </row>
    <row r="164" spans="1:5" ht="16.5" hidden="1" customHeight="1" x14ac:dyDescent="0.25">
      <c r="A164" s="88" t="s">
        <v>54</v>
      </c>
      <c r="B164" s="122"/>
      <c r="C164" s="38"/>
      <c r="D164" s="135" t="e">
        <f t="shared" si="5"/>
        <v>#DIV/0!</v>
      </c>
      <c r="E164" s="189"/>
    </row>
    <row r="165" spans="1:5" ht="16.5" hidden="1" customHeight="1" x14ac:dyDescent="0.25">
      <c r="A165" s="88" t="s">
        <v>55</v>
      </c>
      <c r="B165" s="122"/>
      <c r="C165" s="38"/>
      <c r="D165" s="135" t="e">
        <f t="shared" si="5"/>
        <v>#DIV/0!</v>
      </c>
      <c r="E165" s="189"/>
    </row>
    <row r="166" spans="1:5" ht="16.5" hidden="1" customHeight="1" thickBot="1" x14ac:dyDescent="0.3">
      <c r="A166" s="88" t="s">
        <v>56</v>
      </c>
      <c r="B166" s="122"/>
      <c r="C166" s="38"/>
      <c r="D166" s="135" t="e">
        <f t="shared" si="5"/>
        <v>#DIV/0!</v>
      </c>
      <c r="E166" s="190"/>
    </row>
    <row r="167" spans="1:5" ht="16.5" customHeight="1" x14ac:dyDescent="0.25">
      <c r="A167" s="88" t="s">
        <v>61</v>
      </c>
      <c r="B167" s="122">
        <v>47.1</v>
      </c>
      <c r="C167" s="38">
        <v>33.299999999999997</v>
      </c>
      <c r="D167" s="135">
        <f t="shared" si="5"/>
        <v>141.44144144144147</v>
      </c>
      <c r="E167" s="189">
        <f>B167*1.1</f>
        <v>51.81</v>
      </c>
    </row>
    <row r="168" spans="1:5" ht="16.5" hidden="1" customHeight="1" x14ac:dyDescent="0.25">
      <c r="A168" s="88" t="s">
        <v>50</v>
      </c>
      <c r="B168" s="121"/>
      <c r="C168" s="37"/>
      <c r="D168" s="67" t="e">
        <f t="shared" si="5"/>
        <v>#DIV/0!</v>
      </c>
      <c r="E168" s="189"/>
    </row>
    <row r="169" spans="1:5" ht="16.5" hidden="1" customHeight="1" x14ac:dyDescent="0.25">
      <c r="A169" s="162" t="s">
        <v>51</v>
      </c>
      <c r="B169" s="123"/>
      <c r="C169" s="40"/>
      <c r="D169" s="67" t="e">
        <f t="shared" si="5"/>
        <v>#DIV/0!</v>
      </c>
      <c r="E169" s="192"/>
    </row>
    <row r="170" spans="1:5" ht="16.5" hidden="1" customHeight="1" x14ac:dyDescent="0.25">
      <c r="A170" s="162" t="s">
        <v>58</v>
      </c>
      <c r="B170" s="122"/>
      <c r="C170" s="38"/>
      <c r="D170" s="67" t="e">
        <f t="shared" si="5"/>
        <v>#DIV/0!</v>
      </c>
      <c r="E170" s="190"/>
    </row>
    <row r="171" spans="1:5" ht="16.5" hidden="1" customHeight="1" x14ac:dyDescent="0.25">
      <c r="A171" s="96" t="s">
        <v>53</v>
      </c>
      <c r="B171" s="124"/>
      <c r="C171" s="39"/>
      <c r="D171" s="67" t="e">
        <f t="shared" si="5"/>
        <v>#DIV/0!</v>
      </c>
      <c r="E171" s="193"/>
    </row>
    <row r="172" spans="1:5" ht="16.5" hidden="1" customHeight="1" x14ac:dyDescent="0.25">
      <c r="A172" s="96" t="s">
        <v>54</v>
      </c>
      <c r="B172" s="123"/>
      <c r="C172" s="40"/>
      <c r="D172" s="67" t="e">
        <f t="shared" si="5"/>
        <v>#DIV/0!</v>
      </c>
      <c r="E172" s="192"/>
    </row>
    <row r="173" spans="1:5" ht="16.5" hidden="1" customHeight="1" x14ac:dyDescent="0.25">
      <c r="A173" s="96" t="s">
        <v>55</v>
      </c>
      <c r="B173" s="123"/>
      <c r="C173" s="40"/>
      <c r="D173" s="67" t="e">
        <f t="shared" si="5"/>
        <v>#DIV/0!</v>
      </c>
      <c r="E173" s="192"/>
    </row>
    <row r="174" spans="1:5" ht="16.5" hidden="1" customHeight="1" thickBot="1" x14ac:dyDescent="0.3">
      <c r="A174" s="96" t="s">
        <v>56</v>
      </c>
      <c r="B174" s="123"/>
      <c r="C174" s="40"/>
      <c r="D174" s="67" t="e">
        <f t="shared" si="5"/>
        <v>#DIV/0!</v>
      </c>
      <c r="E174" s="192"/>
    </row>
    <row r="175" spans="1:5" ht="33.4" customHeight="1" x14ac:dyDescent="0.25">
      <c r="A175" s="163" t="s">
        <v>158</v>
      </c>
      <c r="B175" s="123">
        <v>2014.4</v>
      </c>
      <c r="C175" s="40">
        <v>2674.2</v>
      </c>
      <c r="D175" s="67">
        <f>B175/C175*100</f>
        <v>75.327200658140754</v>
      </c>
      <c r="E175" s="192">
        <f>SUM(B175:C175)/2</f>
        <v>2344.3000000000002</v>
      </c>
    </row>
    <row r="176" spans="1:5" ht="16.5" hidden="1" customHeight="1" x14ac:dyDescent="0.25">
      <c r="A176" s="96" t="s">
        <v>62</v>
      </c>
      <c r="B176" s="109"/>
      <c r="C176" s="31"/>
      <c r="D176" s="67" t="e">
        <f t="shared" ref="D176:D179" si="6">B176/C176*100</f>
        <v>#DIV/0!</v>
      </c>
      <c r="E176" s="192">
        <f t="shared" ref="E176:E180" si="7">SUM(B176:C176)/2</f>
        <v>0</v>
      </c>
    </row>
    <row r="177" spans="1:8" ht="16.5" customHeight="1" x14ac:dyDescent="0.25">
      <c r="A177" s="96" t="s">
        <v>63</v>
      </c>
      <c r="B177" s="109">
        <v>237.1</v>
      </c>
      <c r="C177" s="31">
        <v>297.10000000000002</v>
      </c>
      <c r="D177" s="67">
        <f t="shared" si="6"/>
        <v>79.804779535509923</v>
      </c>
      <c r="E177" s="192">
        <f t="shared" si="7"/>
        <v>267.10000000000002</v>
      </c>
    </row>
    <row r="178" spans="1:8" ht="31.5" x14ac:dyDescent="0.25">
      <c r="A178" s="163" t="s">
        <v>143</v>
      </c>
      <c r="B178" s="109">
        <v>2968.6</v>
      </c>
      <c r="C178" s="31">
        <v>2597.1999999999998</v>
      </c>
      <c r="D178" s="67">
        <f t="shared" si="6"/>
        <v>114.30001540120129</v>
      </c>
      <c r="E178" s="192">
        <f t="shared" si="7"/>
        <v>2782.8999999999996</v>
      </c>
    </row>
    <row r="179" spans="1:8" ht="16.5" hidden="1" customHeight="1" x14ac:dyDescent="0.25">
      <c r="A179" s="96" t="s">
        <v>64</v>
      </c>
      <c r="B179" s="109"/>
      <c r="C179" s="31"/>
      <c r="D179" s="67" t="e">
        <f t="shared" si="6"/>
        <v>#DIV/0!</v>
      </c>
      <c r="E179" s="192">
        <f t="shared" si="7"/>
        <v>0</v>
      </c>
    </row>
    <row r="180" spans="1:8" ht="16.5" customHeight="1" x14ac:dyDescent="0.25">
      <c r="A180" s="154" t="s">
        <v>159</v>
      </c>
      <c r="B180" s="109">
        <v>210</v>
      </c>
      <c r="C180" s="31">
        <v>380.6</v>
      </c>
      <c r="D180" s="67">
        <f>B180/C180*100</f>
        <v>55.176037834997373</v>
      </c>
      <c r="E180" s="192">
        <f t="shared" si="7"/>
        <v>295.3</v>
      </c>
    </row>
    <row r="181" spans="1:8" s="13" customFormat="1" ht="15.75" hidden="1" customHeight="1" x14ac:dyDescent="0.25">
      <c r="A181" s="94" t="s">
        <v>65</v>
      </c>
      <c r="B181" s="109"/>
      <c r="C181" s="31"/>
      <c r="D181" s="67"/>
      <c r="E181" s="172"/>
    </row>
    <row r="182" spans="1:8" s="13" customFormat="1" ht="15.75" hidden="1" customHeight="1" x14ac:dyDescent="0.25">
      <c r="A182" s="74" t="s">
        <v>66</v>
      </c>
      <c r="B182" s="109"/>
      <c r="C182" s="31"/>
      <c r="D182" s="67"/>
      <c r="E182" s="172"/>
    </row>
    <row r="183" spans="1:8" s="13" customFormat="1" ht="15.75" hidden="1" customHeight="1" thickBot="1" x14ac:dyDescent="0.3">
      <c r="A183" s="74" t="s">
        <v>67</v>
      </c>
      <c r="B183" s="109"/>
      <c r="C183" s="31"/>
      <c r="D183" s="67"/>
      <c r="E183" s="172"/>
    </row>
    <row r="184" spans="1:8" ht="14.25" hidden="1" customHeight="1" thickBot="1" x14ac:dyDescent="0.3">
      <c r="A184" s="95" t="s">
        <v>68</v>
      </c>
      <c r="B184" s="125"/>
      <c r="C184" s="63"/>
      <c r="D184" s="67"/>
      <c r="E184" s="194"/>
      <c r="H184" s="14"/>
    </row>
    <row r="185" spans="1:8" ht="15.75" hidden="1" customHeight="1" x14ac:dyDescent="0.25">
      <c r="A185" s="74" t="s">
        <v>69</v>
      </c>
      <c r="B185" s="114"/>
      <c r="C185" s="28"/>
      <c r="D185" s="67"/>
      <c r="E185" s="177"/>
    </row>
    <row r="186" spans="1:8" hidden="1" x14ac:dyDescent="0.25">
      <c r="A186" s="74" t="s">
        <v>70</v>
      </c>
      <c r="B186" s="114"/>
      <c r="C186" s="28"/>
      <c r="D186" s="67"/>
      <c r="E186" s="177"/>
    </row>
    <row r="187" spans="1:8" ht="31.5" hidden="1" x14ac:dyDescent="0.25">
      <c r="A187" s="74" t="s">
        <v>71</v>
      </c>
      <c r="B187" s="114"/>
      <c r="C187" s="28"/>
      <c r="D187" s="67"/>
      <c r="E187" s="177"/>
    </row>
    <row r="188" spans="1:8" ht="20.25" hidden="1" customHeight="1" x14ac:dyDescent="0.25">
      <c r="A188" s="74" t="s">
        <v>72</v>
      </c>
      <c r="B188" s="114"/>
      <c r="C188" s="28"/>
      <c r="D188" s="67"/>
      <c r="E188" s="177"/>
    </row>
    <row r="189" spans="1:8" ht="31.5" hidden="1" x14ac:dyDescent="0.25">
      <c r="A189" s="78" t="s">
        <v>73</v>
      </c>
      <c r="B189" s="114"/>
      <c r="C189" s="28"/>
      <c r="D189" s="67"/>
      <c r="E189" s="177"/>
    </row>
    <row r="190" spans="1:8" ht="22.7" hidden="1" customHeight="1" x14ac:dyDescent="0.25">
      <c r="A190" s="74" t="s">
        <v>74</v>
      </c>
      <c r="B190" s="114"/>
      <c r="C190" s="28"/>
      <c r="D190" s="67"/>
      <c r="E190" s="177"/>
    </row>
    <row r="191" spans="1:8" ht="22.7" hidden="1" customHeight="1" x14ac:dyDescent="0.25">
      <c r="A191" s="96" t="s">
        <v>75</v>
      </c>
      <c r="B191" s="110"/>
      <c r="C191" s="29"/>
      <c r="D191" s="67"/>
      <c r="E191" s="173"/>
    </row>
    <row r="192" spans="1:8" ht="20.25" hidden="1" customHeight="1" thickBot="1" x14ac:dyDescent="0.3">
      <c r="A192" s="97" t="s">
        <v>76</v>
      </c>
      <c r="B192" s="114"/>
      <c r="C192" s="28"/>
      <c r="D192" s="67"/>
      <c r="E192" s="177"/>
    </row>
    <row r="193" spans="1:6" ht="14.25" hidden="1" customHeight="1" x14ac:dyDescent="0.25">
      <c r="A193" s="205" t="s">
        <v>77</v>
      </c>
      <c r="B193" s="126"/>
      <c r="C193" s="64"/>
      <c r="D193" s="67"/>
      <c r="E193" s="195"/>
      <c r="F193" s="18" t="s">
        <v>78</v>
      </c>
    </row>
    <row r="194" spans="1:6" ht="18" hidden="1" customHeight="1" x14ac:dyDescent="0.25">
      <c r="A194" s="205"/>
      <c r="B194" s="126"/>
      <c r="C194" s="64"/>
      <c r="D194" s="67"/>
      <c r="E194" s="195"/>
      <c r="F194" s="19">
        <v>38.1</v>
      </c>
    </row>
    <row r="195" spans="1:6" hidden="1" x14ac:dyDescent="0.25">
      <c r="A195" s="205" t="s">
        <v>79</v>
      </c>
      <c r="B195" s="126"/>
      <c r="C195" s="64"/>
      <c r="D195" s="67"/>
      <c r="E195" s="195"/>
      <c r="F195" s="18" t="s">
        <v>78</v>
      </c>
    </row>
    <row r="196" spans="1:6" ht="18" hidden="1" customHeight="1" thickBot="1" x14ac:dyDescent="0.3">
      <c r="A196" s="205"/>
      <c r="B196" s="110"/>
      <c r="C196" s="29"/>
      <c r="D196" s="67"/>
      <c r="E196" s="173"/>
      <c r="F196" s="20">
        <v>8.4</v>
      </c>
    </row>
    <row r="197" spans="1:6" ht="31.5" hidden="1" x14ac:dyDescent="0.25">
      <c r="A197" s="96" t="s">
        <v>80</v>
      </c>
      <c r="B197" s="112"/>
      <c r="C197" s="33"/>
      <c r="D197" s="67"/>
      <c r="E197" s="183"/>
    </row>
    <row r="198" spans="1:6" hidden="1" x14ac:dyDescent="0.25">
      <c r="A198" s="98" t="s">
        <v>81</v>
      </c>
      <c r="B198" s="127"/>
      <c r="C198" s="43"/>
      <c r="D198" s="67"/>
      <c r="E198" s="196"/>
    </row>
    <row r="199" spans="1:6" hidden="1" x14ac:dyDescent="0.25">
      <c r="A199" s="98" t="s">
        <v>82</v>
      </c>
      <c r="B199" s="127"/>
      <c r="C199" s="43"/>
      <c r="D199" s="67"/>
      <c r="E199" s="196"/>
    </row>
    <row r="200" spans="1:6" hidden="1" x14ac:dyDescent="0.25">
      <c r="A200" s="98" t="s">
        <v>83</v>
      </c>
      <c r="B200" s="127"/>
      <c r="C200" s="43"/>
      <c r="D200" s="67"/>
      <c r="E200" s="196"/>
    </row>
    <row r="201" spans="1:6" hidden="1" x14ac:dyDescent="0.25">
      <c r="A201" s="98" t="s">
        <v>84</v>
      </c>
      <c r="B201" s="127"/>
      <c r="C201" s="43"/>
      <c r="D201" s="67"/>
      <c r="E201" s="196"/>
    </row>
    <row r="202" spans="1:6" ht="22.7" hidden="1" customHeight="1" thickBot="1" x14ac:dyDescent="0.3">
      <c r="A202" s="99" t="s">
        <v>98</v>
      </c>
      <c r="B202" s="128"/>
      <c r="C202" s="45"/>
      <c r="D202" s="67"/>
      <c r="E202" s="197"/>
    </row>
    <row r="203" spans="1:6" hidden="1" x14ac:dyDescent="0.25">
      <c r="A203" s="100" t="s">
        <v>99</v>
      </c>
      <c r="B203" s="129"/>
      <c r="C203" s="46"/>
      <c r="D203" s="67"/>
      <c r="E203" s="198"/>
    </row>
    <row r="204" spans="1:6" hidden="1" x14ac:dyDescent="0.25">
      <c r="A204" s="100" t="s">
        <v>100</v>
      </c>
      <c r="B204" s="129"/>
      <c r="C204" s="46"/>
      <c r="D204" s="67"/>
      <c r="E204" s="198"/>
    </row>
    <row r="205" spans="1:6" ht="31.7" hidden="1" customHeight="1" x14ac:dyDescent="0.25">
      <c r="A205" s="100" t="s">
        <v>101</v>
      </c>
      <c r="B205" s="129"/>
      <c r="C205" s="46"/>
      <c r="D205" s="67"/>
      <c r="E205" s="198"/>
    </row>
    <row r="206" spans="1:6" ht="31.7" hidden="1" customHeight="1" x14ac:dyDescent="0.25">
      <c r="A206" s="100" t="s">
        <v>102</v>
      </c>
      <c r="B206" s="129"/>
      <c r="C206" s="46"/>
      <c r="D206" s="67"/>
      <c r="E206" s="198"/>
    </row>
    <row r="207" spans="1:6" ht="31.5" hidden="1" x14ac:dyDescent="0.25">
      <c r="A207" s="100" t="s">
        <v>103</v>
      </c>
      <c r="B207" s="130"/>
      <c r="C207" s="47"/>
      <c r="D207" s="67"/>
      <c r="E207" s="199"/>
      <c r="F207" s="23"/>
    </row>
    <row r="208" spans="1:6" hidden="1" x14ac:dyDescent="0.25">
      <c r="A208" s="100" t="s">
        <v>104</v>
      </c>
      <c r="B208" s="129"/>
      <c r="C208" s="46"/>
      <c r="D208" s="67"/>
      <c r="E208" s="198"/>
      <c r="F208" s="23"/>
    </row>
    <row r="209" spans="1:8" hidden="1" x14ac:dyDescent="0.25">
      <c r="A209" s="100" t="s">
        <v>105</v>
      </c>
      <c r="B209" s="131"/>
      <c r="C209" s="48"/>
      <c r="D209" s="67"/>
      <c r="E209" s="200"/>
    </row>
    <row r="210" spans="1:8" ht="33.75" hidden="1" customHeight="1" x14ac:dyDescent="0.25">
      <c r="A210" s="96" t="s">
        <v>106</v>
      </c>
      <c r="B210" s="107"/>
      <c r="C210" s="44"/>
      <c r="D210" s="67"/>
      <c r="E210" s="170"/>
      <c r="G210" s="24"/>
      <c r="H210" s="2"/>
    </row>
    <row r="211" spans="1:8" ht="31.5" hidden="1" x14ac:dyDescent="0.25">
      <c r="A211" s="101" t="s">
        <v>107</v>
      </c>
      <c r="B211" s="132"/>
      <c r="C211" s="50"/>
      <c r="D211" s="67"/>
      <c r="E211" s="201"/>
      <c r="G211" s="24"/>
      <c r="H211" s="2"/>
    </row>
    <row r="212" spans="1:8" hidden="1" x14ac:dyDescent="0.25">
      <c r="A212" s="74" t="s">
        <v>108</v>
      </c>
      <c r="B212" s="132"/>
      <c r="C212" s="50"/>
      <c r="D212" s="67"/>
      <c r="E212" s="201"/>
      <c r="G212" s="24"/>
      <c r="H212" s="2"/>
    </row>
    <row r="213" spans="1:8" ht="21" hidden="1" customHeight="1" x14ac:dyDescent="0.25">
      <c r="A213" s="101" t="s">
        <v>109</v>
      </c>
      <c r="B213" s="133"/>
      <c r="C213" s="49"/>
      <c r="D213" s="67"/>
      <c r="E213" s="202"/>
      <c r="G213" s="24"/>
      <c r="H213" s="2"/>
    </row>
    <row r="214" spans="1:8" ht="31.5" hidden="1" x14ac:dyDescent="0.25">
      <c r="A214" s="96" t="s">
        <v>110</v>
      </c>
      <c r="B214" s="128"/>
      <c r="C214" s="45"/>
      <c r="D214" s="67"/>
      <c r="E214" s="197"/>
      <c r="H214" s="2"/>
    </row>
    <row r="215" spans="1:8" ht="15.75" hidden="1" customHeight="1" thickBot="1" x14ac:dyDescent="0.3">
      <c r="A215" s="96" t="s">
        <v>111</v>
      </c>
      <c r="B215" s="103"/>
      <c r="C215" s="51"/>
      <c r="D215" s="67"/>
      <c r="E215" s="167"/>
      <c r="G215" s="24"/>
      <c r="H215" s="2"/>
    </row>
    <row r="216" spans="1:8" ht="18.95" customHeight="1" x14ac:dyDescent="0.25">
      <c r="A216" s="73" t="s">
        <v>112</v>
      </c>
      <c r="B216" s="134"/>
      <c r="C216" s="42"/>
      <c r="D216" s="67"/>
      <c r="E216" s="203"/>
    </row>
    <row r="217" spans="1:8" ht="32.25" thickBot="1" x14ac:dyDescent="0.3">
      <c r="A217" s="102" t="s">
        <v>113</v>
      </c>
      <c r="B217" s="136">
        <v>602</v>
      </c>
      <c r="C217" s="69">
        <f>'[1]2018'!$B$211</f>
        <v>667</v>
      </c>
      <c r="D217" s="70">
        <f>B217/C217</f>
        <v>0.90254872563718136</v>
      </c>
      <c r="E217" s="204" t="s">
        <v>137</v>
      </c>
    </row>
    <row r="218" spans="1:8" x14ac:dyDescent="0.25">
      <c r="D218" s="25"/>
    </row>
    <row r="219" spans="1:8" x14ac:dyDescent="0.25">
      <c r="D219" s="25"/>
    </row>
    <row r="220" spans="1:8" x14ac:dyDescent="0.25">
      <c r="D220" s="25"/>
    </row>
    <row r="221" spans="1:8" x14ac:dyDescent="0.25">
      <c r="D221" s="25"/>
    </row>
    <row r="222" spans="1:8" x14ac:dyDescent="0.25">
      <c r="D222" s="25"/>
    </row>
    <row r="223" spans="1:8" x14ac:dyDescent="0.25">
      <c r="D223" s="25"/>
    </row>
    <row r="224" spans="1:8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  <row r="267" spans="4:4" x14ac:dyDescent="0.25">
      <c r="D267" s="25"/>
    </row>
    <row r="268" spans="4:4" x14ac:dyDescent="0.25">
      <c r="D268" s="25"/>
    </row>
    <row r="269" spans="4:4" x14ac:dyDescent="0.25">
      <c r="D269" s="25"/>
    </row>
    <row r="270" spans="4:4" x14ac:dyDescent="0.25">
      <c r="D270" s="25"/>
    </row>
    <row r="271" spans="4:4" x14ac:dyDescent="0.25">
      <c r="D271" s="25"/>
    </row>
    <row r="272" spans="4:4" x14ac:dyDescent="0.25">
      <c r="D272" s="25"/>
    </row>
    <row r="273" spans="4:4" x14ac:dyDescent="0.25">
      <c r="D273" s="25"/>
    </row>
    <row r="274" spans="4:4" x14ac:dyDescent="0.25">
      <c r="D274" s="25"/>
    </row>
    <row r="275" spans="4:4" x14ac:dyDescent="0.25">
      <c r="D275" s="25"/>
    </row>
    <row r="276" spans="4:4" x14ac:dyDescent="0.25">
      <c r="D276" s="25"/>
    </row>
    <row r="277" spans="4:4" x14ac:dyDescent="0.25">
      <c r="D277" s="25"/>
    </row>
    <row r="278" spans="4:4" x14ac:dyDescent="0.25">
      <c r="D278" s="25"/>
    </row>
    <row r="279" spans="4:4" x14ac:dyDescent="0.25">
      <c r="D279" s="25"/>
    </row>
    <row r="280" spans="4:4" x14ac:dyDescent="0.25">
      <c r="D280" s="25"/>
    </row>
    <row r="281" spans="4:4" x14ac:dyDescent="0.25">
      <c r="D281" s="25"/>
    </row>
    <row r="282" spans="4:4" x14ac:dyDescent="0.25">
      <c r="D282" s="25"/>
    </row>
    <row r="283" spans="4:4" x14ac:dyDescent="0.25">
      <c r="D283" s="25"/>
    </row>
    <row r="284" spans="4:4" x14ac:dyDescent="0.25">
      <c r="D284" s="25"/>
    </row>
    <row r="285" spans="4:4" x14ac:dyDescent="0.25">
      <c r="D285" s="25"/>
    </row>
    <row r="286" spans="4:4" x14ac:dyDescent="0.25">
      <c r="D286" s="25"/>
    </row>
    <row r="287" spans="4:4" x14ac:dyDescent="0.25">
      <c r="D287" s="25"/>
    </row>
    <row r="288" spans="4:4" x14ac:dyDescent="0.25">
      <c r="D288" s="25"/>
    </row>
    <row r="289" spans="4:4" x14ac:dyDescent="0.25">
      <c r="D289" s="25"/>
    </row>
    <row r="290" spans="4:4" x14ac:dyDescent="0.25">
      <c r="D290" s="25"/>
    </row>
    <row r="291" spans="4:4" x14ac:dyDescent="0.25">
      <c r="D291" s="25"/>
    </row>
    <row r="292" spans="4:4" x14ac:dyDescent="0.25">
      <c r="D292" s="25"/>
    </row>
    <row r="293" spans="4:4" x14ac:dyDescent="0.25">
      <c r="D293" s="25"/>
    </row>
    <row r="294" spans="4:4" x14ac:dyDescent="0.25">
      <c r="D294" s="25"/>
    </row>
    <row r="295" spans="4:4" x14ac:dyDescent="0.25">
      <c r="D295" s="25"/>
    </row>
    <row r="296" spans="4:4" x14ac:dyDescent="0.25">
      <c r="D296" s="25"/>
    </row>
    <row r="297" spans="4:4" x14ac:dyDescent="0.25">
      <c r="D297" s="25"/>
    </row>
    <row r="298" spans="4:4" x14ac:dyDescent="0.25">
      <c r="D298" s="25"/>
    </row>
    <row r="299" spans="4:4" x14ac:dyDescent="0.25">
      <c r="D299" s="25"/>
    </row>
    <row r="300" spans="4:4" x14ac:dyDescent="0.25">
      <c r="D300" s="25"/>
    </row>
    <row r="301" spans="4:4" x14ac:dyDescent="0.25">
      <c r="D301" s="25"/>
    </row>
    <row r="302" spans="4:4" x14ac:dyDescent="0.25">
      <c r="D302" s="25"/>
    </row>
    <row r="303" spans="4:4" x14ac:dyDescent="0.25">
      <c r="D303" s="25"/>
    </row>
    <row r="304" spans="4:4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</sheetData>
  <mergeCells count="15">
    <mergeCell ref="A2:E2"/>
    <mergeCell ref="A3:E3"/>
    <mergeCell ref="A4:E4"/>
    <mergeCell ref="A5:E5"/>
    <mergeCell ref="A193:A194"/>
    <mergeCell ref="A195:A196"/>
    <mergeCell ref="G27:H28"/>
    <mergeCell ref="F6:F7"/>
    <mergeCell ref="G6:G7"/>
    <mergeCell ref="H6:H7"/>
    <mergeCell ref="E6:E7"/>
    <mergeCell ref="A6:A7"/>
    <mergeCell ref="D6:D7"/>
    <mergeCell ref="C6:C7"/>
    <mergeCell ref="B6:B7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l.aman</cp:lastModifiedBy>
  <cp:lastPrinted>2021-03-15T05:09:05Z</cp:lastPrinted>
  <dcterms:created xsi:type="dcterms:W3CDTF">2013-08-13T05:20:53Z</dcterms:created>
  <dcterms:modified xsi:type="dcterms:W3CDTF">2021-03-15T05:10:42Z</dcterms:modified>
</cp:coreProperties>
</file>